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585" windowWidth="20895" windowHeight="10155" tabRatio="640" activeTab="4"/>
  </bookViews>
  <sheets>
    <sheet name="Données" sheetId="1" r:id="rId1"/>
    <sheet name="rhéostat" sheetId="3" r:id="rId2"/>
    <sheet name="6 piles AA" sheetId="4" r:id="rId3"/>
    <sheet name="Inspire" sheetId="5" r:id="rId4"/>
    <sheet name="Sustain-8piles AA" sheetId="6" r:id="rId5"/>
    <sheet name="Ciel voilé" sheetId="7" r:id="rId6"/>
    <sheet name="NotePuissance" sheetId="8" r:id="rId7"/>
    <sheet name="Autres schémas" sheetId="9" r:id="rId8"/>
  </sheets>
  <calcPr calcId="125725"/>
</workbook>
</file>

<file path=xl/calcChain.xml><?xml version="1.0" encoding="utf-8"?>
<calcChain xmlns="http://schemas.openxmlformats.org/spreadsheetml/2006/main">
  <c r="N10" i="9"/>
  <c r="M10"/>
  <c r="L10"/>
  <c r="K10"/>
  <c r="J10"/>
  <c r="I10"/>
  <c r="H10"/>
  <c r="G10"/>
  <c r="F10"/>
  <c r="E10"/>
  <c r="D10"/>
  <c r="N8"/>
  <c r="M8"/>
  <c r="L8"/>
  <c r="K8"/>
  <c r="J8"/>
  <c r="I8"/>
  <c r="H8"/>
  <c r="G8"/>
  <c r="F8"/>
  <c r="E8"/>
  <c r="O11" i="6"/>
  <c r="O10"/>
  <c r="O9"/>
  <c r="O8"/>
  <c r="O7"/>
  <c r="O6"/>
  <c r="O5"/>
  <c r="O4"/>
  <c r="J11"/>
  <c r="J10"/>
  <c r="J9"/>
  <c r="J8"/>
  <c r="J7"/>
  <c r="J6"/>
  <c r="J5"/>
  <c r="J4"/>
  <c r="E11"/>
  <c r="E10"/>
  <c r="E9"/>
  <c r="E8"/>
  <c r="E7"/>
  <c r="E6"/>
  <c r="E5"/>
  <c r="E4"/>
  <c r="G14" i="8"/>
  <c r="G19"/>
  <c r="G18"/>
  <c r="G17"/>
  <c r="G16"/>
  <c r="G15"/>
  <c r="G13"/>
  <c r="G12"/>
  <c r="H62"/>
  <c r="H63"/>
  <c r="H64"/>
  <c r="H65"/>
  <c r="H66"/>
  <c r="H67"/>
  <c r="H68"/>
  <c r="H69"/>
  <c r="H70"/>
  <c r="H71"/>
  <c r="H72"/>
  <c r="H73"/>
  <c r="H74"/>
  <c r="H75"/>
  <c r="H76"/>
  <c r="J62"/>
  <c r="E62"/>
  <c r="E63"/>
  <c r="E64"/>
  <c r="E65"/>
  <c r="E66"/>
  <c r="E67"/>
  <c r="E68"/>
  <c r="E69"/>
  <c r="E70"/>
  <c r="E71"/>
  <c r="E72"/>
  <c r="E73"/>
  <c r="E74"/>
  <c r="E75"/>
  <c r="E76"/>
  <c r="D62"/>
  <c r="D63"/>
  <c r="D64"/>
  <c r="D65"/>
  <c r="D66"/>
  <c r="D67"/>
  <c r="D68"/>
  <c r="D69"/>
  <c r="D70"/>
  <c r="D71"/>
  <c r="D72"/>
  <c r="D73"/>
  <c r="D74"/>
  <c r="D75"/>
  <c r="D76"/>
  <c r="H18" i="7"/>
  <c r="C76" i="8" s="1"/>
  <c r="H17" i="7"/>
  <c r="C75" i="8" s="1"/>
  <c r="H16" i="7"/>
  <c r="C74" i="8" s="1"/>
  <c r="H15" i="7"/>
  <c r="C73" i="8" s="1"/>
  <c r="H14" i="7"/>
  <c r="C72" i="8" s="1"/>
  <c r="H13" i="7"/>
  <c r="C71" i="8" s="1"/>
  <c r="H12" i="7"/>
  <c r="C70" i="8" s="1"/>
  <c r="H11" i="7"/>
  <c r="C69" i="8" s="1"/>
  <c r="H10" i="7"/>
  <c r="C68" i="8" s="1"/>
  <c r="H9" i="7"/>
  <c r="C67" i="8" s="1"/>
  <c r="H8" i="7"/>
  <c r="C66" i="8" s="1"/>
  <c r="H7" i="7"/>
  <c r="C65" i="8" s="1"/>
  <c r="H6" i="7"/>
  <c r="C64" i="8" s="1"/>
  <c r="H5" i="7"/>
  <c r="C63" i="8" s="1"/>
  <c r="H4" i="7"/>
  <c r="C62" i="8" s="1"/>
  <c r="G4" i="7"/>
  <c r="G18"/>
  <c r="G17"/>
  <c r="G16"/>
  <c r="G15"/>
  <c r="G14"/>
  <c r="G13"/>
  <c r="G12"/>
  <c r="G11"/>
  <c r="G10"/>
  <c r="G9"/>
  <c r="G8"/>
  <c r="G7"/>
  <c r="G6"/>
  <c r="G5"/>
  <c r="E17"/>
  <c r="E16"/>
  <c r="E13"/>
  <c r="E12"/>
  <c r="E11"/>
  <c r="E8"/>
  <c r="E7"/>
  <c r="E6"/>
  <c r="E4"/>
  <c r="H11" i="8"/>
  <c r="H5"/>
  <c r="F12"/>
  <c r="F13"/>
  <c r="F14"/>
  <c r="F15"/>
  <c r="F16"/>
  <c r="F17"/>
  <c r="F18"/>
  <c r="F19"/>
  <c r="E12"/>
  <c r="E13"/>
  <c r="E14"/>
  <c r="E15"/>
  <c r="E16"/>
  <c r="E17"/>
  <c r="E18"/>
  <c r="E19"/>
  <c r="C12"/>
  <c r="B12"/>
  <c r="D12"/>
  <c r="D5"/>
  <c r="D13"/>
  <c r="D14"/>
  <c r="D6"/>
  <c r="D15"/>
  <c r="D16"/>
  <c r="D7"/>
  <c r="D17"/>
  <c r="D8"/>
  <c r="D9"/>
  <c r="D18"/>
  <c r="D10"/>
  <c r="D11"/>
  <c r="D19"/>
  <c r="B5"/>
  <c r="C5"/>
  <c r="B13"/>
  <c r="C13"/>
  <c r="B14"/>
  <c r="C14"/>
  <c r="B6"/>
  <c r="C6"/>
  <c r="B15"/>
  <c r="C15"/>
  <c r="B16"/>
  <c r="C16"/>
  <c r="B7"/>
  <c r="C7"/>
  <c r="B17"/>
  <c r="C17"/>
  <c r="B8"/>
  <c r="C8"/>
  <c r="B9"/>
  <c r="C9"/>
  <c r="B18"/>
  <c r="C18"/>
  <c r="B10"/>
  <c r="C10"/>
  <c r="B11"/>
  <c r="C11"/>
  <c r="B19"/>
  <c r="C19"/>
  <c r="L11" i="4"/>
  <c r="L10"/>
  <c r="L9"/>
  <c r="L8"/>
  <c r="L7"/>
  <c r="L6"/>
  <c r="L5"/>
  <c r="L4"/>
  <c r="Q11"/>
  <c r="Q10"/>
  <c r="Q9"/>
  <c r="Q8"/>
  <c r="Q7"/>
  <c r="Q6"/>
  <c r="Q5"/>
  <c r="Q4"/>
  <c r="Q4" i="6"/>
  <c r="Q11"/>
  <c r="Q10"/>
  <c r="Q9"/>
  <c r="Q8"/>
  <c r="Q7"/>
  <c r="Q6"/>
  <c r="Q5"/>
  <c r="L11"/>
  <c r="L10"/>
  <c r="L9"/>
  <c r="L8"/>
  <c r="L7"/>
  <c r="L6"/>
  <c r="L5"/>
  <c r="L4"/>
  <c r="Q18" i="5"/>
  <c r="Q17"/>
  <c r="Q16"/>
  <c r="Q15"/>
  <c r="Q14"/>
  <c r="Q13"/>
  <c r="Q12"/>
  <c r="Q11"/>
  <c r="Q10"/>
  <c r="Q9"/>
  <c r="Q8"/>
  <c r="Q7"/>
  <c r="Q6"/>
  <c r="Q5"/>
  <c r="Q4"/>
  <c r="L18"/>
  <c r="L17"/>
  <c r="L16"/>
  <c r="L15"/>
  <c r="L14"/>
  <c r="L13"/>
  <c r="L12"/>
  <c r="L11"/>
  <c r="L10"/>
  <c r="L9"/>
  <c r="L8"/>
  <c r="L7"/>
  <c r="L6"/>
  <c r="L5"/>
  <c r="L4"/>
  <c r="E18" i="7"/>
  <c r="E5"/>
  <c r="E10"/>
  <c r="E9"/>
  <c r="E15"/>
  <c r="B55" i="3"/>
  <c r="A55"/>
  <c r="B64"/>
  <c r="A64"/>
  <c r="B60"/>
  <c r="A60"/>
  <c r="B51"/>
  <c r="A51"/>
  <c r="B47"/>
  <c r="A47"/>
  <c r="B43"/>
  <c r="A43"/>
  <c r="B39"/>
  <c r="A39"/>
  <c r="B35"/>
  <c r="A35"/>
  <c r="B30"/>
  <c r="A30"/>
  <c r="B26"/>
  <c r="A26"/>
  <c r="B22"/>
  <c r="A22"/>
  <c r="B17"/>
  <c r="A17"/>
  <c r="B13"/>
  <c r="A13"/>
  <c r="B9"/>
  <c r="A9"/>
  <c r="B5"/>
  <c r="A5"/>
  <c r="N68"/>
  <c r="M68"/>
  <c r="L68"/>
  <c r="K68"/>
  <c r="J68"/>
  <c r="I68"/>
  <c r="H68"/>
  <c r="G68"/>
  <c r="F68"/>
  <c r="E68"/>
  <c r="D68"/>
  <c r="N67"/>
  <c r="M67"/>
  <c r="L67"/>
  <c r="K67"/>
  <c r="J67"/>
  <c r="I67"/>
  <c r="H67"/>
  <c r="G67"/>
  <c r="F67"/>
  <c r="E67"/>
  <c r="D67"/>
  <c r="D8" i="9" s="1"/>
  <c r="P11" i="4"/>
  <c r="P10"/>
  <c r="P9"/>
  <c r="P8"/>
  <c r="P7"/>
  <c r="P6"/>
  <c r="P5"/>
  <c r="P4"/>
  <c r="K11"/>
  <c r="K10"/>
  <c r="K9"/>
  <c r="K8"/>
  <c r="K7"/>
  <c r="K6"/>
  <c r="K5"/>
  <c r="K4"/>
  <c r="F11"/>
  <c r="F10"/>
  <c r="F9"/>
  <c r="F8"/>
  <c r="F7"/>
  <c r="F6"/>
  <c r="F5"/>
  <c r="O62" i="3"/>
  <c r="J76" i="8" s="1"/>
  <c r="O58" i="3"/>
  <c r="J75" i="8" s="1"/>
  <c r="O53" i="3"/>
  <c r="H10" i="8" s="1"/>
  <c r="O49" i="3"/>
  <c r="H18" i="8" s="1"/>
  <c r="O45" i="3"/>
  <c r="H9" i="8" s="1"/>
  <c r="O41" i="3"/>
  <c r="J71" i="8" s="1"/>
  <c r="O37" i="3"/>
  <c r="H17" i="8" s="1"/>
  <c r="O33" i="3"/>
  <c r="J69" i="8" s="1"/>
  <c r="O28" i="3"/>
  <c r="J68" i="8" s="1"/>
  <c r="O24" i="3"/>
  <c r="J67" i="8" s="1"/>
  <c r="O20" i="3"/>
  <c r="H6" i="8" s="1"/>
  <c r="O15" i="3"/>
  <c r="H14" i="8" s="1"/>
  <c r="O11" i="3"/>
  <c r="J64" i="8" s="1"/>
  <c r="O7" i="3"/>
  <c r="H12" i="8" s="1"/>
  <c r="O3" i="3"/>
  <c r="E14" i="5"/>
  <c r="J14"/>
  <c r="O14"/>
  <c r="P11" i="6"/>
  <c r="K11"/>
  <c r="F11"/>
  <c r="P10"/>
  <c r="K10"/>
  <c r="F10"/>
  <c r="P9"/>
  <c r="K9"/>
  <c r="F9"/>
  <c r="P8"/>
  <c r="K8"/>
  <c r="F8"/>
  <c r="P7"/>
  <c r="K7"/>
  <c r="F7"/>
  <c r="P6"/>
  <c r="K6"/>
  <c r="F6"/>
  <c r="P5"/>
  <c r="K5"/>
  <c r="F5"/>
  <c r="P4"/>
  <c r="K4"/>
  <c r="F4"/>
  <c r="P18" i="5"/>
  <c r="K18"/>
  <c r="F18"/>
  <c r="P17"/>
  <c r="K17"/>
  <c r="F17"/>
  <c r="P16"/>
  <c r="K16"/>
  <c r="F16"/>
  <c r="P15"/>
  <c r="K15"/>
  <c r="F15"/>
  <c r="P14"/>
  <c r="K14"/>
  <c r="F14"/>
  <c r="P13"/>
  <c r="K13"/>
  <c r="F13"/>
  <c r="P12"/>
  <c r="K12"/>
  <c r="F12"/>
  <c r="P11"/>
  <c r="K11"/>
  <c r="F11"/>
  <c r="P10"/>
  <c r="K10"/>
  <c r="F10"/>
  <c r="P9"/>
  <c r="K9"/>
  <c r="F9"/>
  <c r="P8"/>
  <c r="K8"/>
  <c r="F8"/>
  <c r="P7"/>
  <c r="K7"/>
  <c r="F7"/>
  <c r="P6"/>
  <c r="K6"/>
  <c r="F6"/>
  <c r="P5"/>
  <c r="K5"/>
  <c r="F5"/>
  <c r="P4"/>
  <c r="K4"/>
  <c r="F4"/>
  <c r="F4" i="4"/>
  <c r="N63" i="3"/>
  <c r="N64" s="1"/>
  <c r="M63"/>
  <c r="M64" s="1"/>
  <c r="L63"/>
  <c r="L64" s="1"/>
  <c r="K63"/>
  <c r="K64" s="1"/>
  <c r="J63"/>
  <c r="J64" s="1"/>
  <c r="I63"/>
  <c r="I64" s="1"/>
  <c r="H63"/>
  <c r="H64" s="1"/>
  <c r="G63"/>
  <c r="G64" s="1"/>
  <c r="F63"/>
  <c r="F64" s="1"/>
  <c r="E63"/>
  <c r="E64" s="1"/>
  <c r="D63"/>
  <c r="D64" s="1"/>
  <c r="O64" s="1"/>
  <c r="L76" i="8" s="1"/>
  <c r="P76" s="1"/>
  <c r="N59" i="3"/>
  <c r="N60" s="1"/>
  <c r="M59"/>
  <c r="M60" s="1"/>
  <c r="L59"/>
  <c r="L60" s="1"/>
  <c r="K59"/>
  <c r="K60" s="1"/>
  <c r="J59"/>
  <c r="J60" s="1"/>
  <c r="I59"/>
  <c r="I60" s="1"/>
  <c r="H59"/>
  <c r="H60" s="1"/>
  <c r="G59"/>
  <c r="G60" s="1"/>
  <c r="F59"/>
  <c r="F60" s="1"/>
  <c r="E59"/>
  <c r="E60" s="1"/>
  <c r="D59"/>
  <c r="D60" s="1"/>
  <c r="N54"/>
  <c r="N55" s="1"/>
  <c r="M54"/>
  <c r="M55" s="1"/>
  <c r="L54"/>
  <c r="L55" s="1"/>
  <c r="K54"/>
  <c r="K55" s="1"/>
  <c r="J54"/>
  <c r="J55" s="1"/>
  <c r="I54"/>
  <c r="I55" s="1"/>
  <c r="H54"/>
  <c r="H55" s="1"/>
  <c r="G54"/>
  <c r="G55" s="1"/>
  <c r="F54"/>
  <c r="F55" s="1"/>
  <c r="E54"/>
  <c r="E55" s="1"/>
  <c r="D54"/>
  <c r="D55" s="1"/>
  <c r="N50"/>
  <c r="N51" s="1"/>
  <c r="M50"/>
  <c r="M51" s="1"/>
  <c r="L50"/>
  <c r="L51" s="1"/>
  <c r="K50"/>
  <c r="K51" s="1"/>
  <c r="J50"/>
  <c r="J51" s="1"/>
  <c r="I50"/>
  <c r="I51" s="1"/>
  <c r="H50"/>
  <c r="H51" s="1"/>
  <c r="G50"/>
  <c r="G51" s="1"/>
  <c r="F50"/>
  <c r="F51" s="1"/>
  <c r="E50"/>
  <c r="E51" s="1"/>
  <c r="D50"/>
  <c r="D51" s="1"/>
  <c r="P51" s="1"/>
  <c r="M73" i="8" s="1"/>
  <c r="O73" s="1"/>
  <c r="N46" i="3"/>
  <c r="N47" s="1"/>
  <c r="M46"/>
  <c r="M47" s="1"/>
  <c r="L46"/>
  <c r="L47" s="1"/>
  <c r="K46"/>
  <c r="K47" s="1"/>
  <c r="J46"/>
  <c r="J47" s="1"/>
  <c r="I46"/>
  <c r="I47" s="1"/>
  <c r="H46"/>
  <c r="H47" s="1"/>
  <c r="G46"/>
  <c r="G47" s="1"/>
  <c r="F46"/>
  <c r="F47" s="1"/>
  <c r="E46"/>
  <c r="E47" s="1"/>
  <c r="D46"/>
  <c r="D47" s="1"/>
  <c r="O47" s="1"/>
  <c r="L72" i="8" s="1"/>
  <c r="P72" s="1"/>
  <c r="N42" i="3"/>
  <c r="N43" s="1"/>
  <c r="M42"/>
  <c r="M43" s="1"/>
  <c r="L42"/>
  <c r="L43" s="1"/>
  <c r="K42"/>
  <c r="K43" s="1"/>
  <c r="J42"/>
  <c r="J43" s="1"/>
  <c r="I42"/>
  <c r="I43" s="1"/>
  <c r="H42"/>
  <c r="H43" s="1"/>
  <c r="G42"/>
  <c r="G43" s="1"/>
  <c r="F42"/>
  <c r="F43" s="1"/>
  <c r="E42"/>
  <c r="E43" s="1"/>
  <c r="D42"/>
  <c r="D43" s="1"/>
  <c r="O43" s="1"/>
  <c r="L71" i="8" s="1"/>
  <c r="P71" s="1"/>
  <c r="N38" i="3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N34"/>
  <c r="N35" s="1"/>
  <c r="M34"/>
  <c r="M35" s="1"/>
  <c r="L34"/>
  <c r="L35" s="1"/>
  <c r="K34"/>
  <c r="K35" s="1"/>
  <c r="J34"/>
  <c r="J35" s="1"/>
  <c r="I34"/>
  <c r="I35" s="1"/>
  <c r="H34"/>
  <c r="H35" s="1"/>
  <c r="G34"/>
  <c r="G35" s="1"/>
  <c r="F34"/>
  <c r="F35" s="1"/>
  <c r="E34"/>
  <c r="E35" s="1"/>
  <c r="D34"/>
  <c r="D35" s="1"/>
  <c r="N29"/>
  <c r="N30" s="1"/>
  <c r="M29"/>
  <c r="M30" s="1"/>
  <c r="L29"/>
  <c r="L30" s="1"/>
  <c r="K29"/>
  <c r="K30" s="1"/>
  <c r="J29"/>
  <c r="J30" s="1"/>
  <c r="I29"/>
  <c r="I30" s="1"/>
  <c r="H29"/>
  <c r="H30" s="1"/>
  <c r="G29"/>
  <c r="G30" s="1"/>
  <c r="F29"/>
  <c r="F30" s="1"/>
  <c r="E29"/>
  <c r="E30" s="1"/>
  <c r="D29"/>
  <c r="D30" s="1"/>
  <c r="O30" s="1"/>
  <c r="L68" i="8" s="1"/>
  <c r="P68" s="1"/>
  <c r="N25" i="3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N21"/>
  <c r="N22" s="1"/>
  <c r="M21"/>
  <c r="M22" s="1"/>
  <c r="L21"/>
  <c r="L22" s="1"/>
  <c r="K21"/>
  <c r="K22" s="1"/>
  <c r="J21"/>
  <c r="J22" s="1"/>
  <c r="I21"/>
  <c r="I22" s="1"/>
  <c r="H21"/>
  <c r="H22" s="1"/>
  <c r="G21"/>
  <c r="G22" s="1"/>
  <c r="F21"/>
  <c r="F22" s="1"/>
  <c r="E21"/>
  <c r="E22" s="1"/>
  <c r="D21"/>
  <c r="D22" s="1"/>
  <c r="N16"/>
  <c r="N17" s="1"/>
  <c r="M16"/>
  <c r="M17" s="1"/>
  <c r="L16"/>
  <c r="L17" s="1"/>
  <c r="K16"/>
  <c r="K17" s="1"/>
  <c r="J16"/>
  <c r="J17" s="1"/>
  <c r="I16"/>
  <c r="I17" s="1"/>
  <c r="H16"/>
  <c r="H17" s="1"/>
  <c r="G16"/>
  <c r="G17" s="1"/>
  <c r="F16"/>
  <c r="F17" s="1"/>
  <c r="E16"/>
  <c r="E17" s="1"/>
  <c r="D16"/>
  <c r="D17" s="1"/>
  <c r="N12"/>
  <c r="N13" s="1"/>
  <c r="M12"/>
  <c r="M13" s="1"/>
  <c r="L12"/>
  <c r="L13" s="1"/>
  <c r="K12"/>
  <c r="K13" s="1"/>
  <c r="J12"/>
  <c r="J13" s="1"/>
  <c r="I12"/>
  <c r="I13" s="1"/>
  <c r="H12"/>
  <c r="H13" s="1"/>
  <c r="G12"/>
  <c r="G13" s="1"/>
  <c r="F12"/>
  <c r="F13" s="1"/>
  <c r="E12"/>
  <c r="E13" s="1"/>
  <c r="D12"/>
  <c r="D13" s="1"/>
  <c r="N8"/>
  <c r="N9" s="1"/>
  <c r="M8"/>
  <c r="M9" s="1"/>
  <c r="L8"/>
  <c r="L9" s="1"/>
  <c r="K8"/>
  <c r="K9" s="1"/>
  <c r="J8"/>
  <c r="J9" s="1"/>
  <c r="I8"/>
  <c r="I9" s="1"/>
  <c r="H8"/>
  <c r="H9" s="1"/>
  <c r="G8"/>
  <c r="G9" s="1"/>
  <c r="F8"/>
  <c r="F9" s="1"/>
  <c r="E8"/>
  <c r="E9" s="1"/>
  <c r="D8"/>
  <c r="D9" s="1"/>
  <c r="N4"/>
  <c r="N5" s="1"/>
  <c r="M4"/>
  <c r="M5" s="1"/>
  <c r="L4"/>
  <c r="L5" s="1"/>
  <c r="K4"/>
  <c r="K5" s="1"/>
  <c r="J4"/>
  <c r="J5" s="1"/>
  <c r="I4"/>
  <c r="I5" s="1"/>
  <c r="H4"/>
  <c r="H5" s="1"/>
  <c r="G4"/>
  <c r="G5" s="1"/>
  <c r="F4"/>
  <c r="F5" s="1"/>
  <c r="E4"/>
  <c r="E5" s="1"/>
  <c r="D4"/>
  <c r="D5" s="1"/>
  <c r="P5" s="1"/>
  <c r="M62" i="8" s="1"/>
  <c r="O62" s="1"/>
  <c r="O60" i="3" l="1"/>
  <c r="L75" i="8" s="1"/>
  <c r="P75" s="1"/>
  <c r="H19"/>
  <c r="O63" i="3"/>
  <c r="P55"/>
  <c r="M74" i="8" s="1"/>
  <c r="O74" s="1"/>
  <c r="J74"/>
  <c r="J73"/>
  <c r="O46" i="3"/>
  <c r="J72" i="8"/>
  <c r="H8"/>
  <c r="P35" i="3"/>
  <c r="M69" i="8" s="1"/>
  <c r="O69" s="1"/>
  <c r="J70"/>
  <c r="O29" i="3"/>
  <c r="H16" i="8"/>
  <c r="P39" i="3"/>
  <c r="M70" i="8" s="1"/>
  <c r="O70" s="1"/>
  <c r="H7"/>
  <c r="O26" i="3"/>
  <c r="L67" i="8" s="1"/>
  <c r="P67" s="1"/>
  <c r="H15"/>
  <c r="J66"/>
  <c r="P22" i="3"/>
  <c r="M66" i="8" s="1"/>
  <c r="O66" s="1"/>
  <c r="P17" i="3"/>
  <c r="M65" i="8" s="1"/>
  <c r="O65" s="1"/>
  <c r="J65"/>
  <c r="H13"/>
  <c r="O13" i="3"/>
  <c r="L64" i="8" s="1"/>
  <c r="P64" s="1"/>
  <c r="O12" i="3"/>
  <c r="J63" i="8"/>
  <c r="O9" i="3"/>
  <c r="L63" i="8" s="1"/>
  <c r="P63" s="1"/>
  <c r="O17" i="3"/>
  <c r="L65" i="8" s="1"/>
  <c r="P65" s="1"/>
  <c r="O35" i="3"/>
  <c r="L69" i="8" s="1"/>
  <c r="P69" s="1"/>
  <c r="O51" i="3"/>
  <c r="L73" i="8" s="1"/>
  <c r="P73" s="1"/>
  <c r="P13" i="3"/>
  <c r="M64" i="8" s="1"/>
  <c r="O64" s="1"/>
  <c r="P30" i="3"/>
  <c r="M68" i="8" s="1"/>
  <c r="O68" s="1"/>
  <c r="P47" i="3"/>
  <c r="M72" i="8" s="1"/>
  <c r="O72" s="1"/>
  <c r="P64" i="3"/>
  <c r="M76" i="8" s="1"/>
  <c r="O76" s="1"/>
  <c r="O5" i="3"/>
  <c r="L62" i="8" s="1"/>
  <c r="P62" s="1"/>
  <c r="O16" i="3"/>
  <c r="O22"/>
  <c r="L66" i="8" s="1"/>
  <c r="P66" s="1"/>
  <c r="O34" i="3"/>
  <c r="O39"/>
  <c r="L70" i="8" s="1"/>
  <c r="P70" s="1"/>
  <c r="O50" i="3"/>
  <c r="O55"/>
  <c r="L74" i="8" s="1"/>
  <c r="P74" s="1"/>
  <c r="P9" i="3"/>
  <c r="M63" i="8" s="1"/>
  <c r="O63" s="1"/>
  <c r="P26" i="3"/>
  <c r="M67" i="8" s="1"/>
  <c r="O67" s="1"/>
  <c r="P43" i="3"/>
  <c r="M71" i="8" s="1"/>
  <c r="O71" s="1"/>
  <c r="P60" i="3"/>
  <c r="M75" i="8" s="1"/>
  <c r="O75" s="1"/>
  <c r="O4" i="3"/>
  <c r="O21"/>
  <c r="O38"/>
  <c r="O54"/>
  <c r="O8"/>
  <c r="O25"/>
  <c r="O42"/>
  <c r="O59"/>
  <c r="I76" i="8"/>
  <c r="I74"/>
  <c r="I70"/>
  <c r="I66"/>
  <c r="I62"/>
  <c r="I75"/>
  <c r="I71"/>
  <c r="I67"/>
  <c r="I63"/>
  <c r="I72"/>
  <c r="I68"/>
  <c r="I64"/>
  <c r="I73"/>
  <c r="I69"/>
  <c r="I65"/>
  <c r="F73"/>
  <c r="F69"/>
  <c r="F65"/>
  <c r="F74"/>
  <c r="F70"/>
  <c r="F66"/>
  <c r="F62"/>
  <c r="F75"/>
  <c r="F71"/>
  <c r="F67"/>
  <c r="F63"/>
  <c r="F76"/>
  <c r="F72"/>
  <c r="F68"/>
  <c r="F64"/>
  <c r="G76" l="1"/>
  <c r="G64"/>
  <c r="G72"/>
  <c r="G62"/>
  <c r="G73"/>
  <c r="G69"/>
  <c r="G65"/>
  <c r="G63"/>
  <c r="G70"/>
  <c r="G68"/>
  <c r="G71"/>
  <c r="G74"/>
  <c r="G67"/>
  <c r="G66"/>
  <c r="G75"/>
  <c r="K69" l="1"/>
  <c r="Q69" s="1"/>
  <c r="K64"/>
  <c r="Q64" s="1"/>
  <c r="K72"/>
  <c r="Q72" s="1"/>
  <c r="K65"/>
  <c r="Q65" s="1"/>
  <c r="K63"/>
  <c r="Q63" s="1"/>
  <c r="K62"/>
  <c r="Q62" s="1"/>
  <c r="K76"/>
  <c r="Q76" s="1"/>
  <c r="K73"/>
  <c r="Q73" s="1"/>
  <c r="K75"/>
  <c r="Q75" s="1"/>
  <c r="K70"/>
  <c r="Q70" s="1"/>
  <c r="K66"/>
  <c r="Q66" s="1"/>
  <c r="K74"/>
  <c r="Q74" s="1"/>
  <c r="K68"/>
  <c r="Q68" s="1"/>
  <c r="K71"/>
  <c r="Q71" s="1"/>
  <c r="K67"/>
  <c r="Q67" s="1"/>
</calcChain>
</file>

<file path=xl/comments1.xml><?xml version="1.0" encoding="utf-8"?>
<comments xmlns="http://schemas.openxmlformats.org/spreadsheetml/2006/main">
  <authors>
    <author>Olivier</author>
  </authors>
  <commentList>
    <comment ref="I35" authorId="0">
      <text>
        <r>
          <rPr>
            <b/>
            <sz val="9"/>
            <color indexed="81"/>
            <rFont val="Tahoma"/>
            <family val="2"/>
          </rPr>
          <t>Olivier:</t>
        </r>
        <r>
          <rPr>
            <sz val="9"/>
            <color indexed="81"/>
            <rFont val="Tahoma"/>
            <family val="2"/>
          </rPr>
          <t xml:space="preserve">
Refaire mesures</t>
        </r>
      </text>
    </comment>
  </commentList>
</comments>
</file>

<file path=xl/sharedStrings.xml><?xml version="1.0" encoding="utf-8"?>
<sst xmlns="http://schemas.openxmlformats.org/spreadsheetml/2006/main" count="547" uniqueCount="237">
  <si>
    <t>Marque</t>
  </si>
  <si>
    <t>Modèle</t>
  </si>
  <si>
    <t>Techno panneau</t>
  </si>
  <si>
    <t>Type</t>
  </si>
  <si>
    <t>Type batterie</t>
  </si>
  <si>
    <t>Etancheité</t>
  </si>
  <si>
    <t>BRUNTON :</t>
  </si>
  <si>
    <t>Brunton</t>
  </si>
  <si>
    <t>CIGS poylcristallin</t>
  </si>
  <si>
    <t>Solaris 4 USB</t>
  </si>
  <si>
    <t>tear resistant</t>
  </si>
  <si>
    <t>Inspire</t>
  </si>
  <si>
    <t>water resistant</t>
  </si>
  <si>
    <t>POWERTEC</t>
  </si>
  <si>
    <t>Powertec</t>
  </si>
  <si>
    <t>PT3 USB</t>
  </si>
  <si>
    <t>PT6</t>
  </si>
  <si>
    <t>PT 3300S</t>
  </si>
  <si>
    <t>POWERTRAVELLER</t>
  </si>
  <si>
    <t>Powertraveller</t>
  </si>
  <si>
    <t>Powermonkey Extreme</t>
  </si>
  <si>
    <t>lithium polymère</t>
  </si>
  <si>
    <t>Powermonkey Explorer</t>
  </si>
  <si>
    <t>polysilicium</t>
  </si>
  <si>
    <t>lithium-ion polymère</t>
  </si>
  <si>
    <t>POWERFILM</t>
  </si>
  <si>
    <t>Powerfilm</t>
  </si>
  <si>
    <t>Iland</t>
  </si>
  <si>
    <t>Fly</t>
  </si>
  <si>
    <t>GOAL ZERO</t>
  </si>
  <si>
    <t>Goal0</t>
  </si>
  <si>
    <t>Monocristallin</t>
  </si>
  <si>
    <t>GLOBAL SOLAR</t>
  </si>
  <si>
    <t>Global Solar</t>
  </si>
  <si>
    <t>http://www.globalsolar.com/products/retail/sunlinq-3</t>
  </si>
  <si>
    <t>SL USB Plus 5V</t>
  </si>
  <si>
    <t>Panneau flexible, pliable</t>
  </si>
  <si>
    <t>Voltage sortie annoncé (V)</t>
  </si>
  <si>
    <t>Intensité sortie du panneau, annoncée (mA)</t>
  </si>
  <si>
    <t>Puissance annoncée en W</t>
  </si>
  <si>
    <t>P3 30W 12V</t>
  </si>
  <si>
    <t>Panneau flexible, pliable
(idem SL USB Plus 5V (Sunlinq 2))</t>
  </si>
  <si>
    <t>Poids constaté panneau seul
en grammes</t>
  </si>
  <si>
    <t>22,5 x 12,5 x 0,8
Plus sortie USB fixée sur le dos du panneau: 5,5 x 3,5 x 1</t>
  </si>
  <si>
    <t>Dimensions constatées
panneau ouvert
en cm</t>
  </si>
  <si>
    <t>63,5 x 22,5 x 0,1
(plus sortie USB)</t>
  </si>
  <si>
    <t>Accessoires</t>
  </si>
  <si>
    <t>22,5 x 12,5 x 2
(sortie à l'intérieur : augmente l'épaisseur globale)</t>
  </si>
  <si>
    <t>112 x 53 x 1,5
(sans prendre en compte la housse cousue)</t>
  </si>
  <si>
    <t>27 x 22 x 3
(sortie à l'extérieur, protégée par la housse cousue)</t>
  </si>
  <si>
    <t>896
Inclut une housse nylon 30g env. cousue (décousable facilement) sur l'extérieur du panneau</t>
  </si>
  <si>
    <t>63,5 x 22,5 x 0,1
(plus sortie USB, épaisseur 1,8 cm)</t>
  </si>
  <si>
    <t>68 x 22,5 x 0,1
et 1,8 cm d'épaisseur au niveau de la sortie.</t>
  </si>
  <si>
    <t>Housse nylon : 17g</t>
  </si>
  <si>
    <t>68 x 44 x 1,5
(inclut la sortie)</t>
  </si>
  <si>
    <t>22,5 x 12,5 x 2,5
(sortie à l'intérieur : augmente l'épaisseur globale)</t>
  </si>
  <si>
    <t>Prix approx. moyen constaté</t>
  </si>
  <si>
    <t>Prix public conseillé par le fabricant (quand il a souhaité le donner)</t>
  </si>
  <si>
    <t>NA</t>
  </si>
  <si>
    <t>Sortie batterie
en mA</t>
  </si>
  <si>
    <t>Goal 0</t>
  </si>
  <si>
    <t>Switch 8</t>
  </si>
  <si>
    <t>Chargeur USB de poche</t>
  </si>
  <si>
    <t>Contenance batterie
en mAh</t>
  </si>
  <si>
    <t>12,5 x 9 x 1,8</t>
  </si>
  <si>
    <t>Connectique :
- connecteur allume-cigage mâle / USB : 35g
- adaptateur mini micro USB : 3g</t>
  </si>
  <si>
    <t>5, 12, 16 ou 19 V</t>
  </si>
  <si>
    <t>2100 mA à 5V (USB)
3,200 mA à 12V, 16V et 19V</t>
  </si>
  <si>
    <t>water resistant (étanche aux projections d'eau)</t>
  </si>
  <si>
    <t>Ember</t>
  </si>
  <si>
    <t>20 x 9,5 x 3</t>
  </si>
  <si>
    <t>- Kit recharge secteur : 259g (avec aussi l'embout secteur Angleterre)
- Chargeur allume-cigare mâle : 50g
- Chargeur allume-cigare femelle : 20g
- Sachet 6 petits connecteurs + 2 câbles-connecteurs, le tout : 69g</t>
  </si>
  <si>
    <t>- Housse nylon : 30g
- câble allume-cigare femelle : 54g
- pinces croco : 90g
- 1 rallonge multi connecteurs : 38g</t>
  </si>
  <si>
    <t>- Housse nylon : 20g
- Câble allume-cigare femelle : 55g
- Pinces croco : 92g
- Rallonge multi connecteurs : 38g</t>
  </si>
  <si>
    <t>Panneau flexible, pliable
(idem Sunlinq 4)</t>
  </si>
  <si>
    <t>Panneau flexible, pliable
(petite différence avec GS P3 de nb de cellules et donc de puissance)</t>
  </si>
  <si>
    <t>Dimensions constatées panneau plié/roulé.
Ou bien dimensions batterie ou panneau-batterie si non pliable.
en cm</t>
  </si>
  <si>
    <t>11 x 6,3 x 0,8 cm</t>
  </si>
  <si>
    <t>ABS Finition silicone, panneau monocristallin</t>
  </si>
  <si>
    <t>21 x 9,5 x 1,5 cm
Plus sortie USB fixée sur le dos du panneau: 3 x 3,5 x 0,7</t>
  </si>
  <si>
    <t>43,5 x 21 x 0,1 cm
(plus sortie USB, épaisseur 0,7 cm)</t>
  </si>
  <si>
    <t>aSi - Amorphe Triple Jonction</t>
  </si>
  <si>
    <t>aSi - Amorphe Triple Jonction (techno silicium amorphe monté en triple jonction)</t>
  </si>
  <si>
    <t>21 x 10 x 3 cm</t>
  </si>
  <si>
    <t>amorphe</t>
  </si>
  <si>
    <t>23,5 x 9,5 x 0,7
Plus sortie USB fixée sur le dos du panneau: 3,5 x 3,5 x 1 cm</t>
  </si>
  <si>
    <t>Batterie</t>
  </si>
  <si>
    <t>26,5 x 9 x 3,5</t>
  </si>
  <si>
    <t>60 x 53 x 0,1 cm
Plus sortie, épaisseur 1,5 cm</t>
  </si>
  <si>
    <t>53 x 21 x 0,1
Plus sortie, épaisseur 1 cm</t>
  </si>
  <si>
    <t>41 x 23,5 x 0,1
Plus sortie USB, épaisseur 1 cm</t>
  </si>
  <si>
    <t>Powerfilm 10 W : modèle F15-600</t>
  </si>
  <si>
    <t>Solarmonkey adventurer</t>
  </si>
  <si>
    <t>- sortie allume-cigare femelle : 52g</t>
  </si>
  <si>
    <t>S'utilise sec (mais un peu d'eau ne l'endommage pas)</t>
  </si>
  <si>
    <t>Nomad 7
(inclus dans le kit Guide 10)</t>
  </si>
  <si>
    <t>5 V (USB) et 12V</t>
  </si>
  <si>
    <t>Selon les sorties (les cellules sont mises en parallèle ou en série) :
- 500 mA en 5 V
- 1100 mA en 6,5 V (pour alimenter le chargeur de piles)
- ?? mA en 12 V</t>
  </si>
  <si>
    <t>Coupleur de piles rechargeables NiMH</t>
  </si>
  <si>
    <t>23 x 16,5 x 2 cm
Plus sortie 12V et USB fixée sur le dos du panneau: 5,5 x 3,5 x 1,7 cm</t>
  </si>
  <si>
    <t>32 x 23 x 0,3
Plus sortie, épaisseur 1,7 cm</t>
  </si>
  <si>
    <t>- sortie allume-cigare femelle : 32g</t>
  </si>
  <si>
    <t>424g
(inclut pochette cousue)</t>
  </si>
  <si>
    <t>câble et adaptateur iPhone, mini et micro USB</t>
  </si>
  <si>
    <t>- câble allume-cigare femelle : 48g
- jonction allume-cigare USB</t>
  </si>
  <si>
    <t>17 x 9 x 2 cm</t>
  </si>
  <si>
    <t>Panneau rigide avec batterie</t>
  </si>
  <si>
    <t>33 x 9 x 2 cm</t>
  </si>
  <si>
    <t>- Housse de transport solide 101g (avec mini daisy-chain à l'extérieur et sangles de fixation à l'intérieur pour le panneau, pour fixer le tout sur un sac à dos par ex.)
- 5 adaptateurs : 15g
(BlackBerry, HTC, Nokia, Sony Ericsson, Samsung, LG &amp; Motorola, incluant Mini &amp; Micro USB)
- câble de connexion USB
- Sangle velcro
- petit mousqueton : 17g</t>
  </si>
  <si>
    <t>panneau : 85g
batterie : 80g</t>
  </si>
  <si>
    <t>Panneau plié : 11 x 7 x 1 cm
Batterie : 9 x 4 x 3 cm</t>
  </si>
  <si>
    <t>21 x 7 x 1 cm</t>
  </si>
  <si>
    <t>panneau : 202g
batterie : 253g</t>
  </si>
  <si>
    <t>étanche IP67 (30mn à 1m)</t>
  </si>
  <si>
    <t>panneau plié : 17 x 9 x 1,8 cm
Batterie : 15,5 x 6,5 x 3 cm</t>
  </si>
  <si>
    <t>33,5 x 9 x 1,8 cm</t>
  </si>
  <si>
    <t>Solaris 12 - 12V</t>
  </si>
  <si>
    <t>Solaris 26 - 12V</t>
  </si>
  <si>
    <t>Sustain 2</t>
  </si>
  <si>
    <t>- Câble 15g : 3 en 1 multiconnecteurs : USB / mini-USB, micro-USB et apple. (les connecteurs sont indétachables les uns des autres)</t>
  </si>
  <si>
    <t>8 x 5,5 x 1,8 cm</t>
  </si>
  <si>
    <t>Panneau pliable rigide avec batterie intégrée</t>
  </si>
  <si>
    <t>Panneau avec batterie séparée</t>
  </si>
  <si>
    <t>ILAND</t>
  </si>
  <si>
    <t>Water resistant housing (ah bon ? Les connecteurs USB ne sont pas protégés par des caches)</t>
  </si>
  <si>
    <t>water resistant (étanche aux projections d'eau) (ah bon ? Les connecteurs USB ne sont pas protégés par des caches)</t>
  </si>
  <si>
    <t>0,5W panneau 3W batterie</t>
  </si>
  <si>
    <t>600mA à 5V (3W)</t>
  </si>
  <si>
    <t>cylindre 12,5 x 2,2 cm</t>
  </si>
  <si>
    <t>- câble de rechargement USB USB : 15g</t>
  </si>
  <si>
    <t>145 €
(panneau seul sans accessoire)</t>
  </si>
  <si>
    <t>aucun</t>
  </si>
  <si>
    <t>Sunlinq 3 SL 6,5 W</t>
  </si>
  <si>
    <t>Sunlinq 4 SL 12W</t>
  </si>
  <si>
    <r>
      <t xml:space="preserve">Mesure de l'intensité I selon la résistance R (en ohm </t>
    </r>
    <r>
      <rPr>
        <b/>
        <sz val="8"/>
        <color rgb="FF351C75"/>
        <rFont val="Calibri"/>
        <family val="2"/>
      </rPr>
      <t>Ω</t>
    </r>
    <r>
      <rPr>
        <b/>
        <sz val="8"/>
        <color rgb="FF351C75"/>
        <rFont val="Arial"/>
        <family val="2"/>
      </rPr>
      <t>)</t>
    </r>
  </si>
  <si>
    <t>Voltage circuit ouvert</t>
  </si>
  <si>
    <t>Rayonnement solaire en W/m² 'on vérifie de temps en temps qu'on est bien au-dessus de 1000</t>
  </si>
  <si>
    <t>Sunlinq 3 (6,5W)</t>
  </si>
  <si>
    <t>Sunlinq 4 12W</t>
  </si>
  <si>
    <t>V</t>
  </si>
  <si>
    <t>Voltage</t>
  </si>
  <si>
    <t>Powerfilm
10 W - F15-600</t>
  </si>
  <si>
    <t>Nomad 7
en 12 V</t>
  </si>
  <si>
    <t>Avec 6 piles AA
tension à vide mesurée des 6 piles = 8,4 V</t>
  </si>
  <si>
    <t>Ah</t>
  </si>
  <si>
    <t>Panneaux 12 V avec 6 piles AA
On mesure I, U et P selon l'angle d'inclinaison du panneau par rapport au soleil</t>
  </si>
  <si>
    <t>angle = 0 °
(perpendiculaire au rayonnement)</t>
  </si>
  <si>
    <t>angle = 45 °</t>
  </si>
  <si>
    <t>angle = 70 °</t>
  </si>
  <si>
    <t>I</t>
  </si>
  <si>
    <t>U</t>
  </si>
  <si>
    <t>P</t>
  </si>
  <si>
    <t>Temps de charge approximatif 2100mAh (mn)</t>
  </si>
  <si>
    <t>Nomad
7 en 12 V</t>
  </si>
  <si>
    <t>Avec batterie Inspire</t>
  </si>
  <si>
    <t>Temps de charge approximatif 3200mAh (mn)</t>
  </si>
  <si>
    <t>Temps de charge approximatif 3200mAh</t>
  </si>
  <si>
    <t>SL USB PLUS 5V</t>
  </si>
  <si>
    <t>PT3</t>
  </si>
  <si>
    <t>Extreme</t>
  </si>
  <si>
    <t>Explorer</t>
  </si>
  <si>
    <t>Nomad 7
en 5 V</t>
  </si>
  <si>
    <t>Avec batterie SUSTAIN
finalement remplacée par 8 piles AA
tension à vide mesurée des 8 piles = 11,4 V
(note : tension à vide mesurée Sustain : 11,18 V)</t>
  </si>
  <si>
    <t>Panneaux 12 V avec batterie Sustain.
On mesure I, U et P selon l'angle d'inclinaison du panneau par rapport au soleil</t>
  </si>
  <si>
    <t>angle = 0 °</t>
  </si>
  <si>
    <t>Nomad 7</t>
  </si>
  <si>
    <t>Tous les panneaux,  avec batterie Inspire.
On mesure I, U et P selon l'angle d'inclinaison du panneau par rapport au soleil</t>
  </si>
  <si>
    <t>Rayonnement solaire en W/m²</t>
  </si>
  <si>
    <t>aucun
2 ventouses plastique pour le fixer sur une surface lisse (qui ont tendance à ne pas bien tenir dans l'œillet)</t>
  </si>
  <si>
    <t>lithium (polymère?)</t>
  </si>
  <si>
    <t>Nomad 7 en 5 V</t>
  </si>
  <si>
    <t>On mesure maintenant I en mA pour un panneau avec des rayonnements différents</t>
  </si>
  <si>
    <t>Moyenne</t>
  </si>
  <si>
    <t>Quelques panneaux avec batterie Inspire et ciel voilé (donc rayonnement diffus : on ne change pas l'angle d'inclinaison).
On mesure I, U et P.</t>
  </si>
  <si>
    <t>Source de tension</t>
  </si>
  <si>
    <t>12V</t>
  </si>
  <si>
    <t>5V</t>
  </si>
  <si>
    <t>10W F15-600</t>
  </si>
  <si>
    <t>Nomad7 (12V)</t>
  </si>
  <si>
    <t>Concentrateur de données</t>
  </si>
  <si>
    <t>Décroissance/0°</t>
  </si>
  <si>
    <t>Decroissance/0°</t>
  </si>
  <si>
    <t>Panneaux 5V</t>
  </si>
  <si>
    <t>Panneaux 12V</t>
  </si>
  <si>
    <t>Moyenne courant Rhéostat</t>
  </si>
  <si>
    <t>En bleu les panneaux USB</t>
  </si>
  <si>
    <t>Décroissance / 0° 1080W/m2</t>
  </si>
  <si>
    <t>Décroissance 45°</t>
  </si>
  <si>
    <t>Décroissance 70°</t>
  </si>
  <si>
    <t>Décroissance / 0° normalisée sur 200w/m2</t>
  </si>
  <si>
    <t>Courant constaté sur quelques panneaux du test selon la puissance du rayonnement reçu. Test avec la batterie USB Inspire</t>
  </si>
  <si>
    <t>Décroissance normalisée temps nuageux</t>
  </si>
  <si>
    <t>Nomad 7 en 12V</t>
  </si>
  <si>
    <t>Note rhéostat</t>
  </si>
  <si>
    <t>aSi amorphe silicium</t>
  </si>
  <si>
    <t>Moyenne pondérée décroissance</t>
  </si>
  <si>
    <t>Note décroissance/20</t>
  </si>
  <si>
    <t>Moyenne courant rhéostat</t>
  </si>
  <si>
    <t>Note charge batterie 5 V</t>
  </si>
  <si>
    <t>Moyenne intensité de charge batterie 5V</t>
  </si>
  <si>
    <t>Puissance charge batterie 11,4V</t>
  </si>
  <si>
    <t>Temps charge min Batterie 11,4V 2100mAh</t>
  </si>
  <si>
    <t>Temps charge min Batterie 8,4V 2100mAh</t>
  </si>
  <si>
    <t>Temps charge min Batterie 5V 3200mAh</t>
  </si>
  <si>
    <t>Moyenne Puissance Rhéostat</t>
  </si>
  <si>
    <t>Max puissance</t>
  </si>
  <si>
    <t>Max puissance Rhéostat</t>
  </si>
  <si>
    <t>Puissance moyenne/poids (en Watt/kg)</t>
  </si>
  <si>
    <t>Puissance max/poids (en Watt/kg)</t>
  </si>
  <si>
    <t>Poids</t>
  </si>
  <si>
    <t>extreme 5V</t>
  </si>
  <si>
    <t>Avec Resistance 10 ohms</t>
  </si>
  <si>
    <t>Courant constaté sur quelques panneaux du test selon la puissance du rayonnement reçu. Test avec le rhéostat à 10 ohms</t>
  </si>
  <si>
    <t>polycristallin</t>
  </si>
  <si>
    <t>Indice de performance</t>
  </si>
  <si>
    <t>Guide 10 Plus</t>
  </si>
  <si>
    <t>Chargeur de piles (AA et AAA) utilisable aussi comme batterie</t>
  </si>
  <si>
    <t>2300mAh</t>
  </si>
  <si>
    <t xml:space="preserve">
- Chargeur de piles : 59g (vide) 175g avec les accus AA. Cale AAA:14g</t>
  </si>
  <si>
    <t>Résistance</t>
  </si>
  <si>
    <t>Panneau typique 12V - 12W</t>
  </si>
  <si>
    <t>Source de tension parfaite 12V</t>
  </si>
  <si>
    <t>Source de courant parfaite 1,5A</t>
  </si>
  <si>
    <t>Avec batterie Inspire (USB 5V)</t>
  </si>
  <si>
    <t>Nomad 7 en 12 V</t>
  </si>
  <si>
    <t>Nomad 7 en 5V</t>
  </si>
  <si>
    <t>Powerfilm 10 W - F15-600</t>
  </si>
  <si>
    <t>- soit aucun (tarif réduit)
- soit avec sortie allume-cigare femelle 44g</t>
  </si>
  <si>
    <t>- Housse de rangement : 70g.
- Câbles allume-cigare mâle : 32g, et femelle : 43g
- Pinces croco : 47g
- Rallonge longue : 79g
- Connecteur DC : 14g
- Connecteur ipod : 11g</t>
  </si>
  <si>
    <t>Contient :
- Housse néoprène semi-rigide : 116g
- Chargeur secteur pour la batterie : 80g (avec la prise secteur Europe)
3 autres embouts (Angleterre, USA, Australie) : 15 à 20g l'embout
- Câble USB -&gt;DC :19g, pour recharger la batterie sur un appareil USB.
- sangle velcro : 12g
- sachet pour les adaptateurs : 6g.
- 6 embouts adaptateurs pour différents appareils : 33g</t>
  </si>
  <si>
    <t xml:space="preserve">Beaucoup d'accessoires :
- Chargeur secteur pour la batterie : 80g (avec la prise secteur Europe)
3 autres embouts (Angleterre, USA, Australie) : 15 à 20g l'embout
- Câble USB -&gt; DC :19g, pour recharger la batterie sur un appareil USB.
- sangle velcro : 10g
- sachet pour les adaptateurs : 6g.
- 10 adaptateurs variés : 37g.
(6 embouts pour : Nokia, Mini Nokia, Motorola V66, Samsung E900, Siemens C25 et Sony Ericsson wide
1 embout mini usb pour Motorola Razr V, Blackberrys
1 embout USB pour smart phones, PDAs &amp; autres appareils via USB
1 embout pour iPod </t>
  </si>
  <si>
    <t>- housse : 25g (peut contenir le panneau et les accessoires).
- câble USB-&gt;DC  18g
- 4 connecteurs  : 12g. DC vers mini-usb, micro-usb, appel et micro-jack nokia.
- 3 cordons élastiques 21g (avec crochets pour fixer le panneau)</t>
  </si>
  <si>
    <t>- 4 piles AA NiMH rechargeables (2300 mAh) : 116g
- casier plastique pour 4 piles AAA : 14g
- sortie allume-cigare femelle : 32g
- câble USB mini-USB : 20g
- câble DC-DC : 9g</t>
  </si>
  <si>
    <t>22,5 x 12,5 x 0,8
Plus sortie fixée sur le dos du panneau: 5,5 x 3,5 x 1</t>
  </si>
  <si>
    <t>27,5 x 21,5 x 2
Plus sortie fixée sur le dos du panneau: 5,5 x 3,5 x 1</t>
  </si>
  <si>
    <t>68 x 44 x 0,1
(plus sortie épaisseur 1,8 cm)</t>
  </si>
  <si>
    <t>95,5 x 54 x 0,1
(plus sortie épaisseur 1,8 cm)</t>
  </si>
</sst>
</file>

<file path=xl/styles.xml><?xml version="1.0" encoding="utf-8"?>
<styleSheet xmlns="http://schemas.openxmlformats.org/spreadsheetml/2006/main">
  <numFmts count="20">
    <numFmt numFmtId="164" formatCode="#,##0.00\ \W"/>
    <numFmt numFmtId="165" formatCode="#,##0.00\ [$€-1]"/>
    <numFmt numFmtId="166" formatCode="#,##0.00\ \V"/>
    <numFmt numFmtId="167" formatCode="General\ &quot;mA&quot;"/>
    <numFmt numFmtId="168" formatCode="General\ &quot;mAh&quot;"/>
    <numFmt numFmtId="169" formatCode="#,##0\ &quot;€&quot;"/>
    <numFmt numFmtId="170" formatCode="0.0"/>
    <numFmt numFmtId="171" formatCode="0&quot; mA&quot;"/>
    <numFmt numFmtId="172" formatCode="0.0&quot; V&quot;"/>
    <numFmt numFmtId="173" formatCode="0.0&quot; W&quot;"/>
    <numFmt numFmtId="174" formatCode="0&quot; mn&quot;"/>
    <numFmt numFmtId="175" formatCode="0.0&quot; Ah&quot;"/>
    <numFmt numFmtId="176" formatCode="0&quot; W/m2&quot;"/>
    <numFmt numFmtId="177" formatCode="00000"/>
    <numFmt numFmtId="178" formatCode="0&quot;g&quot;"/>
    <numFmt numFmtId="179" formatCode="0.0&quot; W/kg&quot;"/>
    <numFmt numFmtId="180" formatCode="0&quot; ohms&quot;"/>
    <numFmt numFmtId="181" formatCode="0&quot; A&quot;"/>
    <numFmt numFmtId="182" formatCode="0.0&quot; A&quot;"/>
    <numFmt numFmtId="183" formatCode="0.0&quot; ohms&quot;"/>
  </numFmts>
  <fonts count="30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351C75"/>
      <name val="Arial"/>
      <family val="2"/>
    </font>
    <font>
      <b/>
      <sz val="8"/>
      <color rgb="FF351C75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  <font>
      <b/>
      <sz val="8"/>
      <color theme="8" tint="-0.249977111117893"/>
      <name val="Arial"/>
      <family val="2"/>
    </font>
    <font>
      <sz val="9"/>
      <color theme="8" tint="-0.249977111117893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i/>
      <sz val="9"/>
      <color theme="8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sz val="9"/>
      <color rgb="FF00B050"/>
      <name val="Arial"/>
      <family val="2"/>
    </font>
    <font>
      <b/>
      <sz val="9"/>
      <color rgb="FFC00000"/>
      <name val="Arial"/>
      <family val="2"/>
    </font>
    <font>
      <u/>
      <sz val="8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Alignment="1">
      <alignment wrapText="1"/>
    </xf>
    <xf numFmtId="0" fontId="0" fillId="21" borderId="0" xfId="0" applyFill="1" applyAlignment="1">
      <alignment wrapText="1"/>
    </xf>
    <xf numFmtId="0" fontId="0" fillId="23" borderId="0" xfId="0" applyFill="1" applyAlignment="1">
      <alignment wrapText="1"/>
    </xf>
    <xf numFmtId="0" fontId="0" fillId="24" borderId="0" xfId="0" applyFill="1" applyAlignment="1">
      <alignment wrapText="1"/>
    </xf>
    <xf numFmtId="169" fontId="0" fillId="0" borderId="0" xfId="0" applyNumberFormat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25" borderId="1" xfId="0" applyFont="1" applyFill="1" applyBorder="1" applyAlignment="1">
      <alignment wrapText="1"/>
    </xf>
    <xf numFmtId="0" fontId="5" fillId="25" borderId="1" xfId="0" applyFont="1" applyFill="1" applyBorder="1" applyAlignment="1">
      <alignment wrapText="1"/>
    </xf>
    <xf numFmtId="170" fontId="5" fillId="25" borderId="1" xfId="0" applyNumberFormat="1" applyFont="1" applyFill="1" applyBorder="1" applyAlignment="1">
      <alignment wrapText="1"/>
    </xf>
    <xf numFmtId="0" fontId="9" fillId="25" borderId="2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170" fontId="5" fillId="0" borderId="1" xfId="0" applyNumberFormat="1" applyFont="1" applyFill="1" applyBorder="1" applyAlignment="1">
      <alignment wrapText="1"/>
    </xf>
    <xf numFmtId="0" fontId="9" fillId="25" borderId="3" xfId="0" applyFont="1" applyFill="1" applyBorder="1" applyAlignment="1">
      <alignment wrapText="1"/>
    </xf>
    <xf numFmtId="170" fontId="5" fillId="0" borderId="4" xfId="0" applyNumberFormat="1" applyFont="1" applyFill="1" applyBorder="1" applyAlignment="1">
      <alignment wrapText="1"/>
    </xf>
    <xf numFmtId="170" fontId="10" fillId="0" borderId="4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25" borderId="0" xfId="0" applyFont="1" applyFill="1" applyBorder="1" applyAlignment="1">
      <alignment wrapText="1"/>
    </xf>
    <xf numFmtId="170" fontId="5" fillId="0" borderId="0" xfId="0" applyNumberFormat="1" applyFont="1" applyFill="1" applyBorder="1" applyAlignment="1">
      <alignment wrapText="1"/>
    </xf>
    <xf numFmtId="170" fontId="10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25" borderId="6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9" fillId="25" borderId="9" xfId="0" applyFont="1" applyFill="1" applyBorder="1" applyAlignment="1">
      <alignment wrapText="1"/>
    </xf>
    <xf numFmtId="0" fontId="14" fillId="25" borderId="9" xfId="0" applyFont="1" applyFill="1" applyBorder="1" applyAlignment="1">
      <alignment horizontal="center" wrapText="1"/>
    </xf>
    <xf numFmtId="0" fontId="11" fillId="25" borderId="1" xfId="0" applyFont="1" applyFill="1" applyBorder="1" applyAlignment="1">
      <alignment wrapText="1"/>
    </xf>
    <xf numFmtId="0" fontId="14" fillId="25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1" fillId="25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170" fontId="14" fillId="25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 wrapText="1"/>
    </xf>
    <xf numFmtId="172" fontId="15" fillId="25" borderId="1" xfId="0" applyNumberFormat="1" applyFont="1" applyFill="1" applyBorder="1" applyAlignment="1">
      <alignment wrapText="1"/>
    </xf>
    <xf numFmtId="172" fontId="15" fillId="25" borderId="2" xfId="0" applyNumberFormat="1" applyFont="1" applyFill="1" applyBorder="1" applyAlignment="1">
      <alignment wrapText="1"/>
    </xf>
    <xf numFmtId="172" fontId="15" fillId="0" borderId="4" xfId="0" applyNumberFormat="1" applyFont="1" applyFill="1" applyBorder="1" applyAlignment="1">
      <alignment wrapText="1"/>
    </xf>
    <xf numFmtId="172" fontId="15" fillId="0" borderId="3" xfId="0" applyNumberFormat="1" applyFont="1" applyFill="1" applyBorder="1" applyAlignment="1">
      <alignment wrapText="1"/>
    </xf>
    <xf numFmtId="172" fontId="15" fillId="0" borderId="5" xfId="0" applyNumberFormat="1" applyFont="1" applyFill="1" applyBorder="1" applyAlignment="1">
      <alignment wrapText="1"/>
    </xf>
    <xf numFmtId="172" fontId="15" fillId="25" borderId="3" xfId="0" applyNumberFormat="1" applyFont="1" applyFill="1" applyBorder="1" applyAlignment="1">
      <alignment wrapText="1"/>
    </xf>
    <xf numFmtId="172" fontId="15" fillId="25" borderId="5" xfId="0" applyNumberFormat="1" applyFont="1" applyFill="1" applyBorder="1" applyAlignment="1">
      <alignment wrapText="1"/>
    </xf>
    <xf numFmtId="172" fontId="15" fillId="0" borderId="0" xfId="0" applyNumberFormat="1" applyFont="1" applyFill="1" applyBorder="1" applyAlignment="1">
      <alignment wrapText="1"/>
    </xf>
    <xf numFmtId="172" fontId="15" fillId="0" borderId="1" xfId="0" applyNumberFormat="1" applyFont="1" applyFill="1" applyBorder="1" applyAlignment="1">
      <alignment wrapText="1"/>
    </xf>
    <xf numFmtId="172" fontId="15" fillId="0" borderId="2" xfId="0" applyNumberFormat="1" applyFont="1" applyFill="1" applyBorder="1" applyAlignment="1">
      <alignment wrapText="1"/>
    </xf>
    <xf numFmtId="172" fontId="16" fillId="0" borderId="0" xfId="0" applyNumberFormat="1" applyFont="1" applyFill="1" applyAlignment="1">
      <alignment wrapText="1"/>
    </xf>
    <xf numFmtId="172" fontId="15" fillId="0" borderId="7" xfId="0" applyNumberFormat="1" applyFont="1" applyFill="1" applyBorder="1" applyAlignment="1">
      <alignment wrapText="1"/>
    </xf>
    <xf numFmtId="172" fontId="15" fillId="25" borderId="0" xfId="0" applyNumberFormat="1" applyFont="1" applyFill="1" applyBorder="1" applyAlignment="1">
      <alignment wrapText="1"/>
    </xf>
    <xf numFmtId="171" fontId="12" fillId="0" borderId="1" xfId="0" applyNumberFormat="1" applyFont="1" applyFill="1" applyBorder="1" applyAlignment="1">
      <alignment wrapText="1"/>
    </xf>
    <xf numFmtId="172" fontId="12" fillId="0" borderId="1" xfId="0" applyNumberFormat="1" applyFont="1" applyFill="1" applyBorder="1" applyAlignment="1">
      <alignment wrapText="1"/>
    </xf>
    <xf numFmtId="173" fontId="12" fillId="0" borderId="1" xfId="0" applyNumberFormat="1" applyFont="1" applyFill="1" applyBorder="1" applyAlignment="1">
      <alignment wrapText="1"/>
    </xf>
    <xf numFmtId="174" fontId="9" fillId="0" borderId="0" xfId="0" applyNumberFormat="1" applyFont="1" applyFill="1" applyBorder="1" applyAlignment="1">
      <alignment wrapText="1"/>
    </xf>
    <xf numFmtId="174" fontId="9" fillId="25" borderId="0" xfId="0" applyNumberFormat="1" applyFont="1" applyFill="1" applyBorder="1" applyAlignment="1">
      <alignment wrapText="1"/>
    </xf>
    <xf numFmtId="174" fontId="14" fillId="25" borderId="1" xfId="0" applyNumberFormat="1" applyFont="1" applyFill="1" applyBorder="1" applyAlignment="1">
      <alignment wrapText="1"/>
    </xf>
    <xf numFmtId="174" fontId="14" fillId="0" borderId="1" xfId="0" applyNumberFormat="1" applyFont="1" applyFill="1" applyBorder="1" applyAlignment="1">
      <alignment wrapText="1"/>
    </xf>
    <xf numFmtId="175" fontId="13" fillId="0" borderId="0" xfId="0" applyNumberFormat="1" applyFont="1" applyFill="1" applyAlignment="1">
      <alignment horizontal="center" wrapText="1"/>
    </xf>
    <xf numFmtId="175" fontId="13" fillId="0" borderId="1" xfId="0" applyNumberFormat="1" applyFont="1" applyFill="1" applyBorder="1" applyAlignment="1">
      <alignment horizontal="center" wrapText="1"/>
    </xf>
    <xf numFmtId="174" fontId="9" fillId="0" borderId="1" xfId="0" applyNumberFormat="1" applyFont="1" applyFill="1" applyBorder="1" applyAlignment="1">
      <alignment wrapText="1"/>
    </xf>
    <xf numFmtId="174" fontId="9" fillId="25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171" fontId="8" fillId="0" borderId="1" xfId="0" applyNumberFormat="1" applyFont="1" applyFill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Border="1" applyAlignment="1">
      <alignment wrapText="1"/>
    </xf>
    <xf numFmtId="176" fontId="8" fillId="0" borderId="1" xfId="0" applyNumberFormat="1" applyFont="1" applyFill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176" fontId="0" fillId="0" borderId="1" xfId="0" applyNumberForma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9" fontId="11" fillId="0" borderId="0" xfId="0" applyNumberFormat="1" applyFont="1" applyFill="1" applyBorder="1" applyAlignment="1">
      <alignment horizontal="left" wrapText="1"/>
    </xf>
    <xf numFmtId="9" fontId="17" fillId="0" borderId="0" xfId="0" applyNumberFormat="1" applyFont="1" applyFill="1" applyBorder="1" applyAlignment="1">
      <alignment horizontal="left" wrapText="1"/>
    </xf>
    <xf numFmtId="9" fontId="20" fillId="0" borderId="0" xfId="0" applyNumberFormat="1" applyFont="1" applyFill="1" applyBorder="1" applyAlignment="1">
      <alignment horizontal="left" wrapText="1"/>
    </xf>
    <xf numFmtId="0" fontId="9" fillId="26" borderId="1" xfId="0" applyFont="1" applyFill="1" applyBorder="1" applyAlignment="1">
      <alignment wrapText="1"/>
    </xf>
    <xf numFmtId="0" fontId="0" fillId="27" borderId="0" xfId="0" applyFill="1" applyAlignment="1">
      <alignment wrapText="1"/>
    </xf>
    <xf numFmtId="0" fontId="9" fillId="27" borderId="1" xfId="0" applyFont="1" applyFill="1" applyBorder="1" applyAlignment="1">
      <alignment wrapText="1"/>
    </xf>
    <xf numFmtId="174" fontId="14" fillId="27" borderId="3" xfId="0" applyNumberFormat="1" applyFont="1" applyFill="1" applyBorder="1" applyAlignment="1">
      <alignment wrapText="1"/>
    </xf>
    <xf numFmtId="174" fontId="14" fillId="27" borderId="1" xfId="0" applyNumberFormat="1" applyFont="1" applyFill="1" applyBorder="1" applyAlignment="1">
      <alignment wrapText="1"/>
    </xf>
    <xf numFmtId="0" fontId="0" fillId="28" borderId="0" xfId="0" applyFill="1" applyAlignment="1">
      <alignment wrapText="1"/>
    </xf>
    <xf numFmtId="0" fontId="9" fillId="28" borderId="1" xfId="0" applyFont="1" applyFill="1" applyBorder="1" applyAlignment="1">
      <alignment wrapText="1"/>
    </xf>
    <xf numFmtId="174" fontId="14" fillId="28" borderId="1" xfId="0" applyNumberFormat="1" applyFont="1" applyFill="1" applyBorder="1" applyAlignment="1">
      <alignment wrapText="1"/>
    </xf>
    <xf numFmtId="174" fontId="9" fillId="28" borderId="1" xfId="0" applyNumberFormat="1" applyFont="1" applyFill="1" applyBorder="1" applyAlignment="1">
      <alignment wrapText="1"/>
    </xf>
    <xf numFmtId="0" fontId="0" fillId="27" borderId="1" xfId="0" applyFill="1" applyBorder="1" applyAlignment="1">
      <alignment wrapText="1"/>
    </xf>
    <xf numFmtId="0" fontId="4" fillId="27" borderId="0" xfId="0" applyFont="1" applyFill="1" applyAlignment="1">
      <alignment wrapText="1"/>
    </xf>
    <xf numFmtId="0" fontId="4" fillId="28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71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21" fillId="25" borderId="1" xfId="0" applyFont="1" applyFill="1" applyBorder="1" applyAlignment="1">
      <alignment wrapText="1"/>
    </xf>
    <xf numFmtId="0" fontId="15" fillId="25" borderId="1" xfId="0" applyFont="1" applyFill="1" applyBorder="1" applyAlignment="1">
      <alignment wrapText="1"/>
    </xf>
    <xf numFmtId="0" fontId="15" fillId="25" borderId="9" xfId="0" applyFont="1" applyFill="1" applyBorder="1" applyAlignment="1">
      <alignment horizontal="center" wrapText="1"/>
    </xf>
    <xf numFmtId="0" fontId="15" fillId="25" borderId="9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70" fontId="21" fillId="25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right" wrapText="1"/>
    </xf>
    <xf numFmtId="9" fontId="1" fillId="0" borderId="0" xfId="0" applyNumberFormat="1" applyFont="1" applyAlignment="1">
      <alignment wrapText="1"/>
    </xf>
    <xf numFmtId="9" fontId="23" fillId="0" borderId="0" xfId="0" applyNumberFormat="1" applyFont="1" applyAlignment="1">
      <alignment wrapText="1"/>
    </xf>
    <xf numFmtId="9" fontId="24" fillId="0" borderId="0" xfId="0" applyNumberFormat="1" applyFont="1" applyAlignment="1">
      <alignment wrapText="1"/>
    </xf>
    <xf numFmtId="177" fontId="5" fillId="20" borderId="1" xfId="0" applyNumberFormat="1" applyFont="1" applyFill="1" applyBorder="1" applyAlignment="1">
      <alignment wrapText="1"/>
    </xf>
    <xf numFmtId="173" fontId="9" fillId="28" borderId="1" xfId="0" applyNumberFormat="1" applyFont="1" applyFill="1" applyBorder="1" applyAlignment="1">
      <alignment wrapText="1"/>
    </xf>
    <xf numFmtId="171" fontId="12" fillId="0" borderId="0" xfId="0" applyNumberFormat="1" applyFont="1" applyFill="1" applyBorder="1" applyAlignment="1">
      <alignment wrapText="1"/>
    </xf>
    <xf numFmtId="173" fontId="12" fillId="0" borderId="0" xfId="0" applyNumberFormat="1" applyFont="1" applyFill="1" applyBorder="1" applyAlignment="1">
      <alignment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30" borderId="1" xfId="0" applyFont="1" applyFill="1" applyBorder="1" applyAlignment="1">
      <alignment wrapText="1"/>
    </xf>
    <xf numFmtId="0" fontId="12" fillId="3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20" borderId="1" xfId="0" applyFont="1" applyFill="1" applyBorder="1" applyAlignment="1">
      <alignment horizontal="center" vertical="top" wrapText="1"/>
    </xf>
    <xf numFmtId="0" fontId="14" fillId="27" borderId="9" xfId="0" applyFont="1" applyFill="1" applyBorder="1" applyAlignment="1">
      <alignment horizontal="center" wrapText="1"/>
    </xf>
    <xf numFmtId="9" fontId="0" fillId="27" borderId="1" xfId="0" applyNumberFormat="1" applyFill="1" applyBorder="1" applyAlignment="1">
      <alignment wrapText="1"/>
    </xf>
    <xf numFmtId="1" fontId="0" fillId="27" borderId="1" xfId="0" applyNumberFormat="1" applyFill="1" applyBorder="1" applyAlignment="1">
      <alignment wrapText="1"/>
    </xf>
    <xf numFmtId="2" fontId="0" fillId="27" borderId="1" xfId="0" applyNumberFormat="1" applyFill="1" applyBorder="1" applyAlignment="1">
      <alignment wrapText="1"/>
    </xf>
    <xf numFmtId="170" fontId="0" fillId="27" borderId="1" xfId="0" applyNumberFormat="1" applyFill="1" applyBorder="1" applyAlignment="1">
      <alignment wrapText="1"/>
    </xf>
    <xf numFmtId="171" fontId="12" fillId="27" borderId="1" xfId="0" applyNumberFormat="1" applyFont="1" applyFill="1" applyBorder="1" applyAlignment="1">
      <alignment wrapText="1"/>
    </xf>
    <xf numFmtId="173" fontId="12" fillId="27" borderId="1" xfId="0" applyNumberFormat="1" applyFont="1" applyFill="1" applyBorder="1" applyAlignment="1">
      <alignment wrapText="1"/>
    </xf>
    <xf numFmtId="178" fontId="12" fillId="27" borderId="1" xfId="0" applyNumberFormat="1" applyFont="1" applyFill="1" applyBorder="1" applyAlignment="1">
      <alignment wrapText="1"/>
    </xf>
    <xf numFmtId="179" fontId="0" fillId="27" borderId="1" xfId="0" applyNumberFormat="1" applyFill="1" applyBorder="1" applyAlignment="1">
      <alignment wrapText="1"/>
    </xf>
    <xf numFmtId="0" fontId="9" fillId="27" borderId="9" xfId="0" applyFont="1" applyFill="1" applyBorder="1" applyAlignment="1">
      <alignment wrapText="1"/>
    </xf>
    <xf numFmtId="9" fontId="25" fillId="27" borderId="1" xfId="0" applyNumberFormat="1" applyFont="1" applyFill="1" applyBorder="1" applyAlignment="1">
      <alignment wrapText="1"/>
    </xf>
    <xf numFmtId="171" fontId="28" fillId="27" borderId="1" xfId="0" applyNumberFormat="1" applyFont="1" applyFill="1" applyBorder="1" applyAlignment="1">
      <alignment wrapText="1"/>
    </xf>
    <xf numFmtId="179" fontId="26" fillId="27" borderId="1" xfId="0" applyNumberFormat="1" applyFont="1" applyFill="1" applyBorder="1" applyAlignment="1">
      <alignment wrapText="1"/>
    </xf>
    <xf numFmtId="0" fontId="9" fillId="28" borderId="9" xfId="0" applyFont="1" applyFill="1" applyBorder="1" applyAlignment="1">
      <alignment wrapText="1"/>
    </xf>
    <xf numFmtId="9" fontId="0" fillId="28" borderId="1" xfId="0" applyNumberFormat="1" applyFill="1" applyBorder="1" applyAlignment="1">
      <alignment wrapText="1"/>
    </xf>
    <xf numFmtId="1" fontId="0" fillId="28" borderId="1" xfId="0" applyNumberFormat="1" applyFill="1" applyBorder="1" applyAlignment="1">
      <alignment wrapText="1"/>
    </xf>
    <xf numFmtId="2" fontId="0" fillId="28" borderId="1" xfId="0" applyNumberFormat="1" applyFill="1" applyBorder="1" applyAlignment="1">
      <alignment wrapText="1"/>
    </xf>
    <xf numFmtId="170" fontId="0" fillId="28" borderId="1" xfId="0" applyNumberFormat="1" applyFill="1" applyBorder="1" applyAlignment="1">
      <alignment wrapText="1"/>
    </xf>
    <xf numFmtId="171" fontId="12" fillId="28" borderId="1" xfId="0" applyNumberFormat="1" applyFont="1" applyFill="1" applyBorder="1" applyAlignment="1">
      <alignment wrapText="1"/>
    </xf>
    <xf numFmtId="173" fontId="12" fillId="28" borderId="1" xfId="0" applyNumberFormat="1" applyFont="1" applyFill="1" applyBorder="1" applyAlignment="1">
      <alignment wrapText="1"/>
    </xf>
    <xf numFmtId="178" fontId="12" fillId="28" borderId="1" xfId="0" applyNumberFormat="1" applyFont="1" applyFill="1" applyBorder="1" applyAlignment="1">
      <alignment wrapText="1"/>
    </xf>
    <xf numFmtId="179" fontId="0" fillId="28" borderId="1" xfId="0" applyNumberFormat="1" applyFill="1" applyBorder="1" applyAlignment="1">
      <alignment wrapText="1"/>
    </xf>
    <xf numFmtId="179" fontId="25" fillId="28" borderId="1" xfId="0" applyNumberFormat="1" applyFont="1" applyFill="1" applyBorder="1" applyAlignment="1">
      <alignment wrapText="1"/>
    </xf>
    <xf numFmtId="2" fontId="25" fillId="28" borderId="1" xfId="0" applyNumberFormat="1" applyFont="1" applyFill="1" applyBorder="1" applyAlignment="1">
      <alignment wrapText="1"/>
    </xf>
    <xf numFmtId="171" fontId="27" fillId="28" borderId="1" xfId="0" applyNumberFormat="1" applyFont="1" applyFill="1" applyBorder="1" applyAlignment="1">
      <alignment wrapText="1"/>
    </xf>
    <xf numFmtId="9" fontId="26" fillId="28" borderId="1" xfId="0" applyNumberFormat="1" applyFont="1" applyFill="1" applyBorder="1" applyAlignment="1">
      <alignment wrapText="1"/>
    </xf>
    <xf numFmtId="2" fontId="26" fillId="28" borderId="1" xfId="0" applyNumberFormat="1" applyFont="1" applyFill="1" applyBorder="1" applyAlignment="1">
      <alignment wrapText="1"/>
    </xf>
    <xf numFmtId="179" fontId="26" fillId="28" borderId="1" xfId="0" applyNumberFormat="1" applyFont="1" applyFill="1" applyBorder="1" applyAlignment="1">
      <alignment wrapText="1"/>
    </xf>
    <xf numFmtId="173" fontId="9" fillId="0" borderId="1" xfId="0" applyNumberFormat="1" applyFont="1" applyFill="1" applyBorder="1" applyAlignment="1">
      <alignment wrapText="1"/>
    </xf>
    <xf numFmtId="173" fontId="9" fillId="25" borderId="1" xfId="0" applyNumberFormat="1" applyFont="1" applyFill="1" applyBorder="1" applyAlignment="1">
      <alignment wrapText="1"/>
    </xf>
    <xf numFmtId="170" fontId="4" fillId="28" borderId="1" xfId="0" applyNumberFormat="1" applyFont="1" applyFill="1" applyBorder="1" applyAlignment="1">
      <alignment wrapText="1"/>
    </xf>
    <xf numFmtId="180" fontId="6" fillId="0" borderId="1" xfId="0" applyNumberFormat="1" applyFont="1" applyFill="1" applyBorder="1" applyAlignment="1">
      <alignment horizontal="center" wrapText="1"/>
    </xf>
    <xf numFmtId="181" fontId="0" fillId="0" borderId="0" xfId="0" applyNumberFormat="1" applyAlignment="1">
      <alignment wrapText="1"/>
    </xf>
    <xf numFmtId="182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183" fontId="6" fillId="0" borderId="1" xfId="0" applyNumberFormat="1" applyFont="1" applyFill="1" applyBorder="1" applyAlignment="1">
      <alignment horizontal="center" wrapText="1"/>
    </xf>
    <xf numFmtId="171" fontId="5" fillId="25" borderId="1" xfId="0" applyNumberFormat="1" applyFont="1" applyFill="1" applyBorder="1" applyAlignment="1">
      <alignment wrapText="1"/>
    </xf>
    <xf numFmtId="172" fontId="5" fillId="25" borderId="1" xfId="0" applyNumberFormat="1" applyFont="1" applyFill="1" applyBorder="1" applyAlignment="1">
      <alignment wrapText="1"/>
    </xf>
    <xf numFmtId="173" fontId="5" fillId="25" borderId="2" xfId="0" applyNumberFormat="1" applyFont="1" applyFill="1" applyBorder="1" applyAlignment="1">
      <alignment wrapText="1"/>
    </xf>
    <xf numFmtId="173" fontId="10" fillId="25" borderId="2" xfId="0" applyNumberFormat="1" applyFont="1" applyFill="1" applyBorder="1" applyAlignment="1">
      <alignment wrapText="1"/>
    </xf>
    <xf numFmtId="171" fontId="8" fillId="30" borderId="1" xfId="0" applyNumberFormat="1" applyFont="1" applyFill="1" applyBorder="1" applyAlignment="1">
      <alignment wrapText="1"/>
    </xf>
    <xf numFmtId="173" fontId="11" fillId="25" borderId="2" xfId="0" applyNumberFormat="1" applyFont="1" applyFill="1" applyBorder="1" applyAlignment="1">
      <alignment wrapText="1"/>
    </xf>
    <xf numFmtId="0" fontId="6" fillId="15" borderId="0" xfId="0" applyFont="1" applyFill="1" applyAlignment="1">
      <alignment horizontal="center" wrapText="1"/>
    </xf>
    <xf numFmtId="0" fontId="6" fillId="8" borderId="0" xfId="0" applyNumberFormat="1" applyFont="1" applyFill="1" applyAlignment="1">
      <alignment horizontal="center" wrapText="1"/>
    </xf>
    <xf numFmtId="164" fontId="6" fillId="3" borderId="0" xfId="0" applyNumberFormat="1" applyFont="1" applyFill="1" applyAlignment="1">
      <alignment horizontal="center" wrapText="1"/>
    </xf>
    <xf numFmtId="166" fontId="6" fillId="16" borderId="0" xfId="0" applyNumberFormat="1" applyFont="1" applyFill="1" applyAlignment="1">
      <alignment horizontal="center" wrapText="1"/>
    </xf>
    <xf numFmtId="0" fontId="6" fillId="11" borderId="0" xfId="0" applyNumberFormat="1" applyFont="1" applyFill="1" applyAlignment="1">
      <alignment horizontal="center" wrapText="1"/>
    </xf>
    <xf numFmtId="0" fontId="6" fillId="9" borderId="0" xfId="0" applyNumberFormat="1" applyFont="1" applyFill="1" applyAlignment="1">
      <alignment horizontal="center" wrapText="1"/>
    </xf>
    <xf numFmtId="169" fontId="6" fillId="12" borderId="0" xfId="0" applyNumberFormat="1" applyFont="1" applyFill="1" applyAlignment="1">
      <alignment horizontal="center" wrapText="1"/>
    </xf>
    <xf numFmtId="165" fontId="6" fillId="12" borderId="0" xfId="0" applyNumberFormat="1" applyFont="1" applyFill="1" applyAlignment="1">
      <alignment horizontal="center" wrapText="1"/>
    </xf>
    <xf numFmtId="49" fontId="6" fillId="15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166" fontId="6" fillId="0" borderId="0" xfId="0" applyNumberFormat="1" applyFont="1" applyFill="1" applyAlignment="1">
      <alignment horizontal="center" wrapText="1"/>
    </xf>
    <xf numFmtId="169" fontId="6" fillId="0" borderId="0" xfId="0" applyNumberFormat="1" applyFont="1" applyFill="1" applyAlignment="1">
      <alignment horizontal="center" wrapText="1"/>
    </xf>
    <xf numFmtId="165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0" fontId="9" fillId="23" borderId="0" xfId="0" applyFont="1" applyFill="1" applyAlignment="1">
      <alignment wrapText="1"/>
    </xf>
    <xf numFmtId="0" fontId="5" fillId="23" borderId="0" xfId="0" applyFont="1" applyFill="1" applyAlignment="1">
      <alignment wrapText="1"/>
    </xf>
    <xf numFmtId="0" fontId="5" fillId="23" borderId="0" xfId="0" applyNumberFormat="1" applyFont="1" applyFill="1" applyAlignment="1">
      <alignment wrapText="1"/>
    </xf>
    <xf numFmtId="164" fontId="5" fillId="23" borderId="0" xfId="0" applyNumberFormat="1" applyFont="1" applyFill="1" applyAlignment="1">
      <alignment wrapText="1"/>
    </xf>
    <xf numFmtId="166" fontId="5" fillId="23" borderId="0" xfId="0" applyNumberFormat="1" applyFont="1" applyFill="1" applyAlignment="1">
      <alignment wrapText="1"/>
    </xf>
    <xf numFmtId="169" fontId="5" fillId="23" borderId="0" xfId="0" applyNumberFormat="1" applyFont="1" applyFill="1" applyAlignment="1">
      <alignment wrapText="1"/>
    </xf>
    <xf numFmtId="165" fontId="5" fillId="23" borderId="0" xfId="0" applyNumberFormat="1" applyFont="1" applyFill="1" applyAlignment="1">
      <alignment wrapText="1"/>
    </xf>
    <xf numFmtId="49" fontId="5" fillId="23" borderId="0" xfId="0" applyNumberFormat="1" applyFont="1" applyFill="1" applyAlignment="1">
      <alignment wrapText="1"/>
    </xf>
    <xf numFmtId="0" fontId="9" fillId="10" borderId="1" xfId="0" applyFont="1" applyFill="1" applyBorder="1" applyAlignment="1">
      <alignment wrapText="1"/>
    </xf>
    <xf numFmtId="0" fontId="5" fillId="20" borderId="1" xfId="0" applyFont="1" applyFill="1" applyBorder="1" applyAlignment="1">
      <alignment wrapText="1"/>
    </xf>
    <xf numFmtId="0" fontId="5" fillId="20" borderId="1" xfId="0" applyNumberFormat="1" applyFont="1" applyFill="1" applyBorder="1" applyAlignment="1">
      <alignment wrapText="1"/>
    </xf>
    <xf numFmtId="164" fontId="5" fillId="20" borderId="1" xfId="0" applyNumberFormat="1" applyFont="1" applyFill="1" applyBorder="1" applyAlignment="1">
      <alignment wrapText="1"/>
    </xf>
    <xf numFmtId="166" fontId="5" fillId="20" borderId="1" xfId="0" applyNumberFormat="1" applyFont="1" applyFill="1" applyBorder="1" applyAlignment="1">
      <alignment wrapText="1"/>
    </xf>
    <xf numFmtId="167" fontId="5" fillId="20" borderId="1" xfId="0" applyNumberFormat="1" applyFont="1" applyFill="1" applyBorder="1" applyAlignment="1">
      <alignment wrapText="1"/>
    </xf>
    <xf numFmtId="0" fontId="5" fillId="20" borderId="1" xfId="0" applyNumberFormat="1" applyFont="1" applyFill="1" applyBorder="1" applyAlignment="1">
      <alignment horizontal="center" wrapText="1"/>
    </xf>
    <xf numFmtId="169" fontId="5" fillId="2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29" fillId="0" borderId="1" xfId="1" applyFont="1" applyBorder="1" applyAlignment="1" applyProtection="1">
      <alignment wrapText="1"/>
    </xf>
    <xf numFmtId="49" fontId="5" fillId="20" borderId="1" xfId="0" applyNumberFormat="1" applyFont="1" applyFill="1" applyBorder="1" applyAlignment="1">
      <alignment wrapText="1"/>
    </xf>
    <xf numFmtId="169" fontId="5" fillId="20" borderId="1" xfId="0" applyNumberFormat="1" applyFont="1" applyFill="1" applyBorder="1" applyAlignment="1">
      <alignment horizontal="right" wrapText="1"/>
    </xf>
    <xf numFmtId="0" fontId="9" fillId="18" borderId="1" xfId="0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6" fontId="5" fillId="0" borderId="1" xfId="0" applyNumberFormat="1" applyFont="1" applyBorder="1" applyAlignment="1">
      <alignment wrapText="1"/>
    </xf>
    <xf numFmtId="167" fontId="5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5" fillId="13" borderId="1" xfId="0" applyFont="1" applyFill="1" applyBorder="1" applyAlignment="1">
      <alignment wrapText="1"/>
    </xf>
    <xf numFmtId="164" fontId="5" fillId="17" borderId="1" xfId="0" applyNumberFormat="1" applyFont="1" applyFill="1" applyBorder="1" applyAlignment="1">
      <alignment wrapText="1"/>
    </xf>
    <xf numFmtId="166" fontId="5" fillId="14" borderId="1" xfId="0" applyNumberFormat="1" applyFont="1" applyFill="1" applyBorder="1" applyAlignment="1">
      <alignment wrapText="1"/>
    </xf>
    <xf numFmtId="167" fontId="5" fillId="5" borderId="1" xfId="0" applyNumberFormat="1" applyFont="1" applyFill="1" applyBorder="1" applyAlignment="1">
      <alignment wrapText="1"/>
    </xf>
    <xf numFmtId="167" fontId="5" fillId="13" borderId="1" xfId="0" applyNumberFormat="1" applyFont="1" applyFill="1" applyBorder="1" applyAlignment="1">
      <alignment wrapText="1"/>
    </xf>
    <xf numFmtId="168" fontId="5" fillId="7" borderId="1" xfId="0" applyNumberFormat="1" applyFont="1" applyFill="1" applyBorder="1" applyAlignment="1">
      <alignment wrapText="1"/>
    </xf>
    <xf numFmtId="169" fontId="5" fillId="6" borderId="1" xfId="0" applyNumberFormat="1" applyFont="1" applyFill="1" applyBorder="1" applyAlignment="1">
      <alignment wrapText="1"/>
    </xf>
    <xf numFmtId="165" fontId="5" fillId="6" borderId="1" xfId="0" applyNumberFormat="1" applyFont="1" applyFill="1" applyBorder="1" applyAlignment="1">
      <alignment wrapText="1"/>
    </xf>
    <xf numFmtId="49" fontId="5" fillId="13" borderId="1" xfId="0" applyNumberFormat="1" applyFont="1" applyFill="1" applyBorder="1" applyAlignment="1">
      <alignment wrapText="1"/>
    </xf>
    <xf numFmtId="167" fontId="5" fillId="20" borderId="1" xfId="0" applyNumberFormat="1" applyFont="1" applyFill="1" applyBorder="1" applyAlignment="1">
      <alignment horizontal="center" wrapText="1"/>
    </xf>
    <xf numFmtId="168" fontId="5" fillId="20" borderId="1" xfId="0" applyNumberFormat="1" applyFont="1" applyFill="1" applyBorder="1" applyAlignment="1">
      <alignment horizontal="center" wrapText="1"/>
    </xf>
    <xf numFmtId="165" fontId="5" fillId="20" borderId="1" xfId="0" applyNumberFormat="1" applyFont="1" applyFill="1" applyBorder="1" applyAlignment="1">
      <alignment wrapText="1"/>
    </xf>
    <xf numFmtId="168" fontId="5" fillId="2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9" fillId="21" borderId="1" xfId="0" applyFont="1" applyFill="1" applyBorder="1" applyAlignment="1">
      <alignment wrapText="1"/>
    </xf>
    <xf numFmtId="0" fontId="5" fillId="21" borderId="1" xfId="0" applyFont="1" applyFill="1" applyBorder="1" applyAlignment="1">
      <alignment wrapText="1"/>
    </xf>
    <xf numFmtId="0" fontId="5" fillId="21" borderId="1" xfId="0" applyNumberFormat="1" applyFont="1" applyFill="1" applyBorder="1" applyAlignment="1">
      <alignment wrapText="1"/>
    </xf>
    <xf numFmtId="164" fontId="5" fillId="21" borderId="1" xfId="0" applyNumberFormat="1" applyFont="1" applyFill="1" applyBorder="1" applyAlignment="1">
      <alignment wrapText="1"/>
    </xf>
    <xf numFmtId="166" fontId="5" fillId="21" borderId="1" xfId="0" applyNumberFormat="1" applyFont="1" applyFill="1" applyBorder="1" applyAlignment="1">
      <alignment wrapText="1"/>
    </xf>
    <xf numFmtId="167" fontId="5" fillId="21" borderId="1" xfId="0" applyNumberFormat="1" applyFont="1" applyFill="1" applyBorder="1" applyAlignment="1">
      <alignment wrapText="1"/>
    </xf>
    <xf numFmtId="168" fontId="5" fillId="21" borderId="1" xfId="0" applyNumberFormat="1" applyFont="1" applyFill="1" applyBorder="1" applyAlignment="1">
      <alignment wrapText="1"/>
    </xf>
    <xf numFmtId="169" fontId="5" fillId="21" borderId="1" xfId="0" applyNumberFormat="1" applyFont="1" applyFill="1" applyBorder="1" applyAlignment="1">
      <alignment wrapText="1"/>
    </xf>
    <xf numFmtId="165" fontId="5" fillId="21" borderId="1" xfId="0" applyNumberFormat="1" applyFont="1" applyFill="1" applyBorder="1" applyAlignment="1">
      <alignment wrapText="1"/>
    </xf>
    <xf numFmtId="49" fontId="5" fillId="21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1" fillId="20" borderId="0" xfId="0" applyFont="1" applyFill="1" applyAlignment="1">
      <alignment wrapText="1"/>
    </xf>
    <xf numFmtId="167" fontId="5" fillId="0" borderId="1" xfId="0" applyNumberFormat="1" applyFont="1" applyFill="1" applyBorder="1" applyAlignment="1">
      <alignment wrapText="1"/>
    </xf>
    <xf numFmtId="0" fontId="9" fillId="24" borderId="1" xfId="0" applyFont="1" applyFill="1" applyBorder="1" applyAlignment="1">
      <alignment wrapText="1"/>
    </xf>
    <xf numFmtId="0" fontId="5" fillId="24" borderId="1" xfId="0" applyFont="1" applyFill="1" applyBorder="1" applyAlignment="1">
      <alignment wrapText="1"/>
    </xf>
    <xf numFmtId="0" fontId="5" fillId="24" borderId="1" xfId="0" applyNumberFormat="1" applyFont="1" applyFill="1" applyBorder="1" applyAlignment="1">
      <alignment wrapText="1"/>
    </xf>
    <xf numFmtId="164" fontId="5" fillId="24" borderId="1" xfId="0" applyNumberFormat="1" applyFont="1" applyFill="1" applyBorder="1" applyAlignment="1">
      <alignment wrapText="1"/>
    </xf>
    <xf numFmtId="166" fontId="5" fillId="24" borderId="1" xfId="0" applyNumberFormat="1" applyFont="1" applyFill="1" applyBorder="1" applyAlignment="1">
      <alignment wrapText="1"/>
    </xf>
    <xf numFmtId="167" fontId="5" fillId="24" borderId="1" xfId="0" applyNumberFormat="1" applyFont="1" applyFill="1" applyBorder="1" applyAlignment="1">
      <alignment wrapText="1"/>
    </xf>
    <xf numFmtId="167" fontId="5" fillId="24" borderId="1" xfId="0" applyNumberFormat="1" applyFont="1" applyFill="1" applyBorder="1" applyAlignment="1">
      <alignment horizontal="center" wrapText="1"/>
    </xf>
    <xf numFmtId="169" fontId="5" fillId="24" borderId="1" xfId="0" applyNumberFormat="1" applyFont="1" applyFill="1" applyBorder="1" applyAlignment="1">
      <alignment wrapText="1"/>
    </xf>
    <xf numFmtId="165" fontId="5" fillId="24" borderId="1" xfId="0" applyNumberFormat="1" applyFont="1" applyFill="1" applyBorder="1" applyAlignment="1">
      <alignment wrapText="1"/>
    </xf>
    <xf numFmtId="49" fontId="5" fillId="24" borderId="1" xfId="0" applyNumberFormat="1" applyFont="1" applyFill="1" applyBorder="1" applyAlignment="1">
      <alignment wrapText="1"/>
    </xf>
    <xf numFmtId="0" fontId="5" fillId="19" borderId="1" xfId="0" applyNumberFormat="1" applyFont="1" applyFill="1" applyBorder="1" applyAlignment="1">
      <alignment wrapText="1"/>
    </xf>
    <xf numFmtId="169" fontId="5" fillId="2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22" borderId="1" xfId="0" applyFont="1" applyFill="1" applyBorder="1" applyAlignment="1">
      <alignment wrapText="1"/>
    </xf>
    <xf numFmtId="166" fontId="5" fillId="20" borderId="1" xfId="0" applyNumberFormat="1" applyFont="1" applyFill="1" applyBorder="1" applyAlignment="1">
      <alignment horizontal="right" wrapText="1"/>
    </xf>
    <xf numFmtId="0" fontId="5" fillId="20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13" fillId="0" borderId="0" xfId="0" applyFont="1" applyFill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29" borderId="0" xfId="0" applyFont="1" applyFill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2" fillId="0" borderId="0" xfId="0" applyFont="1" applyFill="1" applyAlignment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5.5577382306980415E-2"/>
          <c:y val="1.9350794181010527E-2"/>
          <c:w val="0.92736291778556557"/>
          <c:h val="0.93698619909955549"/>
        </c:manualLayout>
      </c:layout>
      <c:scatterChart>
        <c:scatterStyle val="smoothMarker"/>
        <c:ser>
          <c:idx val="0"/>
          <c:order val="0"/>
          <c:tx>
            <c:strRef>
              <c:f>rhéostat!$A$7:$B$7</c:f>
              <c:strCache>
                <c:ptCount val="1"/>
                <c:pt idx="0">
                  <c:v>Global Solar Sunlinq 3 (6,5W)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rhéostat!$D$7:$N$7</c:f>
              <c:numCache>
                <c:formatCode>0" mA"</c:formatCode>
                <c:ptCount val="11"/>
                <c:pt idx="0">
                  <c:v>325</c:v>
                </c:pt>
                <c:pt idx="1">
                  <c:v>355</c:v>
                </c:pt>
                <c:pt idx="2">
                  <c:v>392</c:v>
                </c:pt>
                <c:pt idx="3">
                  <c:v>428</c:v>
                </c:pt>
                <c:pt idx="4">
                  <c:v>468</c:v>
                </c:pt>
                <c:pt idx="5">
                  <c:v>505</c:v>
                </c:pt>
                <c:pt idx="6">
                  <c:v>518</c:v>
                </c:pt>
                <c:pt idx="7">
                  <c:v>523</c:v>
                </c:pt>
                <c:pt idx="8">
                  <c:v>529</c:v>
                </c:pt>
                <c:pt idx="9">
                  <c:v>530</c:v>
                </c:pt>
                <c:pt idx="10">
                  <c:v>530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rhéostat!$A$11:$B$11</c:f>
              <c:strCache>
                <c:ptCount val="1"/>
                <c:pt idx="0">
                  <c:v>Global Solar Sunlinq 4 12W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rhéostat!$D$11:$N$11</c:f>
              <c:numCache>
                <c:formatCode>0" mA"</c:formatCode>
                <c:ptCount val="11"/>
                <c:pt idx="0">
                  <c:v>470</c:v>
                </c:pt>
                <c:pt idx="1">
                  <c:v>566</c:v>
                </c:pt>
                <c:pt idx="2">
                  <c:v>700</c:v>
                </c:pt>
                <c:pt idx="3">
                  <c:v>830</c:v>
                </c:pt>
                <c:pt idx="4">
                  <c:v>960</c:v>
                </c:pt>
                <c:pt idx="5">
                  <c:v>1010</c:v>
                </c:pt>
                <c:pt idx="6">
                  <c:v>1046</c:v>
                </c:pt>
                <c:pt idx="7">
                  <c:v>1060</c:v>
                </c:pt>
                <c:pt idx="8">
                  <c:v>1080</c:v>
                </c:pt>
                <c:pt idx="9">
                  <c:v>1080</c:v>
                </c:pt>
                <c:pt idx="10">
                  <c:v>1070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rhéostat!$A$15:$B$15</c:f>
              <c:strCache>
                <c:ptCount val="1"/>
                <c:pt idx="0">
                  <c:v>Global Solar P3 30W 12V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rhéostat!$D$15:$N$15</c:f>
              <c:numCache>
                <c:formatCode>0" mA"</c:formatCode>
                <c:ptCount val="11"/>
                <c:pt idx="0">
                  <c:v>765</c:v>
                </c:pt>
                <c:pt idx="1">
                  <c:v>890</c:v>
                </c:pt>
                <c:pt idx="2">
                  <c:v>1065</c:v>
                </c:pt>
                <c:pt idx="3">
                  <c:v>1300</c:v>
                </c:pt>
                <c:pt idx="4">
                  <c:v>1640</c:v>
                </c:pt>
                <c:pt idx="5">
                  <c:v>2060</c:v>
                </c:pt>
                <c:pt idx="6">
                  <c:v>2179</c:v>
                </c:pt>
                <c:pt idx="7">
                  <c:v>2220</c:v>
                </c:pt>
                <c:pt idx="8">
                  <c:v>2250</c:v>
                </c:pt>
                <c:pt idx="9">
                  <c:v>2260</c:v>
                </c:pt>
                <c:pt idx="10">
                  <c:v>2270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rhéostat!$A$24:$B$24</c:f>
              <c:strCache>
                <c:ptCount val="1"/>
                <c:pt idx="0">
                  <c:v>Brunton Solaris 12 - 12V</c:v>
                </c:pt>
              </c:strCache>
            </c:strRef>
          </c:tx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rhéostat!$D$24:$N$24</c:f>
              <c:numCache>
                <c:formatCode>0" mA"</c:formatCode>
                <c:ptCount val="11"/>
                <c:pt idx="0">
                  <c:v>453</c:v>
                </c:pt>
                <c:pt idx="1">
                  <c:v>490</c:v>
                </c:pt>
                <c:pt idx="2">
                  <c:v>550</c:v>
                </c:pt>
                <c:pt idx="3">
                  <c:v>633</c:v>
                </c:pt>
                <c:pt idx="4">
                  <c:v>737</c:v>
                </c:pt>
                <c:pt idx="5">
                  <c:v>870</c:v>
                </c:pt>
                <c:pt idx="6">
                  <c:v>925</c:v>
                </c:pt>
                <c:pt idx="7">
                  <c:v>941</c:v>
                </c:pt>
                <c:pt idx="8">
                  <c:v>955</c:v>
                </c:pt>
                <c:pt idx="9">
                  <c:v>950</c:v>
                </c:pt>
                <c:pt idx="10">
                  <c:v>950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rhéostat!$A$28:$B$28</c:f>
              <c:strCache>
                <c:ptCount val="1"/>
                <c:pt idx="0">
                  <c:v>Brunton Solaris 26 - 12V</c:v>
                </c:pt>
              </c:strCache>
            </c:strRef>
          </c:tx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rhéostat!$D$28:$N$28</c:f>
              <c:numCache>
                <c:formatCode>0" mA"</c:formatCode>
                <c:ptCount val="11"/>
                <c:pt idx="0">
                  <c:v>700</c:v>
                </c:pt>
                <c:pt idx="1">
                  <c:v>814</c:v>
                </c:pt>
                <c:pt idx="2">
                  <c:v>980</c:v>
                </c:pt>
                <c:pt idx="3">
                  <c:v>1215</c:v>
                </c:pt>
                <c:pt idx="4">
                  <c:v>1560</c:v>
                </c:pt>
                <c:pt idx="5">
                  <c:v>1954</c:v>
                </c:pt>
                <c:pt idx="6">
                  <c:v>2043</c:v>
                </c:pt>
                <c:pt idx="7">
                  <c:v>2071</c:v>
                </c:pt>
                <c:pt idx="8">
                  <c:v>2091</c:v>
                </c:pt>
                <c:pt idx="9">
                  <c:v>2099</c:v>
                </c:pt>
                <c:pt idx="10">
                  <c:v>2106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rhéostat!$A$37:$B$37</c:f>
              <c:strCache>
                <c:ptCount val="1"/>
                <c:pt idx="0">
                  <c:v>Powertec PT6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rhéostat!$D$37:$N$37</c:f>
              <c:numCache>
                <c:formatCode>0" mA"</c:formatCode>
                <c:ptCount val="11"/>
                <c:pt idx="0">
                  <c:v>355</c:v>
                </c:pt>
                <c:pt idx="1">
                  <c:v>383</c:v>
                </c:pt>
                <c:pt idx="2">
                  <c:v>403</c:v>
                </c:pt>
                <c:pt idx="3">
                  <c:v>416</c:v>
                </c:pt>
                <c:pt idx="4">
                  <c:v>426</c:v>
                </c:pt>
                <c:pt idx="5">
                  <c:v>435</c:v>
                </c:pt>
                <c:pt idx="6">
                  <c:v>436</c:v>
                </c:pt>
                <c:pt idx="7">
                  <c:v>438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rhéostat!$A$49:$B$49</c:f>
              <c:strCache>
                <c:ptCount val="1"/>
                <c:pt idx="0">
                  <c:v>Powerfilm Powerfilm 10 W - F15-600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  <a:prstDash val="dash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rhéostat!$D$49:$N$49</c:f>
              <c:numCache>
                <c:formatCode>0" mA"</c:formatCode>
                <c:ptCount val="11"/>
                <c:pt idx="0">
                  <c:v>554</c:v>
                </c:pt>
                <c:pt idx="1">
                  <c:v>634</c:v>
                </c:pt>
                <c:pt idx="2">
                  <c:v>732</c:v>
                </c:pt>
                <c:pt idx="3">
                  <c:v>817</c:v>
                </c:pt>
                <c:pt idx="4">
                  <c:v>872</c:v>
                </c:pt>
                <c:pt idx="5">
                  <c:v>901</c:v>
                </c:pt>
                <c:pt idx="6">
                  <c:v>910</c:v>
                </c:pt>
                <c:pt idx="7">
                  <c:v>915</c:v>
                </c:pt>
                <c:pt idx="8">
                  <c:v>915</c:v>
                </c:pt>
                <c:pt idx="9">
                  <c:v>920</c:v>
                </c:pt>
                <c:pt idx="10">
                  <c:v>920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rhéostat!$A$62:$B$62</c:f>
              <c:strCache>
                <c:ptCount val="1"/>
                <c:pt idx="0">
                  <c:v>Goal0 Nomad 7 en 12 V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rhéostat!$D$62:$N$62</c:f>
              <c:numCache>
                <c:formatCode>0" mA"</c:formatCode>
                <c:ptCount val="11"/>
                <c:pt idx="0">
                  <c:v>180</c:v>
                </c:pt>
                <c:pt idx="1">
                  <c:v>185</c:v>
                </c:pt>
                <c:pt idx="2">
                  <c:v>196</c:v>
                </c:pt>
                <c:pt idx="3">
                  <c:v>208</c:v>
                </c:pt>
                <c:pt idx="4">
                  <c:v>215</c:v>
                </c:pt>
                <c:pt idx="5">
                  <c:v>280</c:v>
                </c:pt>
                <c:pt idx="6">
                  <c:v>392</c:v>
                </c:pt>
                <c:pt idx="7">
                  <c:v>517</c:v>
                </c:pt>
                <c:pt idx="8">
                  <c:v>690</c:v>
                </c:pt>
                <c:pt idx="9">
                  <c:v>860</c:v>
                </c:pt>
                <c:pt idx="10">
                  <c:v>860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rhéostat!$A$67:$B$67</c:f>
              <c:strCache>
                <c:ptCount val="1"/>
                <c:pt idx="0">
                  <c:v>Source de tension 12V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rhéostat!$D$67:$N$67</c:f>
              <c:numCache>
                <c:formatCode>0" mA"</c:formatCode>
                <c:ptCount val="11"/>
                <c:pt idx="0">
                  <c:v>400</c:v>
                </c:pt>
                <c:pt idx="1">
                  <c:v>480</c:v>
                </c:pt>
                <c:pt idx="2">
                  <c:v>600</c:v>
                </c:pt>
                <c:pt idx="3">
                  <c:v>800</c:v>
                </c:pt>
                <c:pt idx="4">
                  <c:v>1200</c:v>
                </c:pt>
                <c:pt idx="5">
                  <c:v>2400</c:v>
                </c:pt>
                <c:pt idx="6">
                  <c:v>4000</c:v>
                </c:pt>
                <c:pt idx="7">
                  <c:v>6000</c:v>
                </c:pt>
                <c:pt idx="8">
                  <c:v>12000</c:v>
                </c:pt>
                <c:pt idx="9">
                  <c:v>24000</c:v>
                </c:pt>
                <c:pt idx="10">
                  <c:v>120000</c:v>
                </c:pt>
              </c:numCache>
            </c:numRef>
          </c:yVal>
          <c:smooth val="1"/>
        </c:ser>
        <c:axId val="80960512"/>
        <c:axId val="80978688"/>
      </c:scatterChart>
      <c:valAx>
        <c:axId val="80960512"/>
        <c:scaling>
          <c:orientation val="minMax"/>
          <c:max val="30"/>
        </c:scaling>
        <c:axPos val="b"/>
        <c:numFmt formatCode="0&quot; ohms&quot;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80978688"/>
        <c:crosses val="autoZero"/>
        <c:crossBetween val="midCat"/>
      </c:valAx>
      <c:valAx>
        <c:axId val="80978688"/>
        <c:scaling>
          <c:orientation val="minMax"/>
          <c:max val="2500"/>
        </c:scaling>
        <c:axPos val="l"/>
        <c:majorGridlines/>
        <c:numFmt formatCode="0&quot; mA&quot;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809605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1044502770487152"/>
          <c:y val="0.10145834299715661"/>
          <c:w val="0.38955497229513036"/>
          <c:h val="0.40347260858454986"/>
        </c:manualLayout>
      </c:layout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fr-FR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5.5577382306980415E-2"/>
          <c:y val="1.9350794181010527E-2"/>
          <c:w val="0.92683883300714665"/>
          <c:h val="0.93698619909955549"/>
        </c:manualLayout>
      </c:layout>
      <c:scatterChart>
        <c:scatterStyle val="smoothMarker"/>
        <c:ser>
          <c:idx val="0"/>
          <c:order val="0"/>
          <c:tx>
            <c:strRef>
              <c:f>rhéostat!$A$3:$B$3</c:f>
              <c:strCache>
                <c:ptCount val="1"/>
                <c:pt idx="0">
                  <c:v>Global Solar SL USB Plus 5V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rhéostat!$D$3:$N$3</c:f>
              <c:numCache>
                <c:formatCode>0" mA"</c:formatCode>
                <c:ptCount val="11"/>
                <c:pt idx="0">
                  <c:v>161</c:v>
                </c:pt>
                <c:pt idx="1">
                  <c:v>190</c:v>
                </c:pt>
                <c:pt idx="2">
                  <c:v>240</c:v>
                </c:pt>
                <c:pt idx="3">
                  <c:v>320</c:v>
                </c:pt>
                <c:pt idx="4">
                  <c:v>470</c:v>
                </c:pt>
                <c:pt idx="5">
                  <c:v>700</c:v>
                </c:pt>
                <c:pt idx="6">
                  <c:v>840</c:v>
                </c:pt>
                <c:pt idx="7">
                  <c:v>895</c:v>
                </c:pt>
                <c:pt idx="8">
                  <c:v>900</c:v>
                </c:pt>
                <c:pt idx="9">
                  <c:v>900</c:v>
                </c:pt>
                <c:pt idx="10">
                  <c:v>900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rhéostat!$A$20:$B$20</c:f>
              <c:strCache>
                <c:ptCount val="1"/>
                <c:pt idx="0">
                  <c:v>Brunton Solaris 4 USB</c:v>
                </c:pt>
              </c:strCache>
            </c:strRef>
          </c:tx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rhéostat!$D$20:$N$20</c:f>
              <c:numCache>
                <c:formatCode>0" mA"</c:formatCode>
                <c:ptCount val="11"/>
                <c:pt idx="0">
                  <c:v>158</c:v>
                </c:pt>
                <c:pt idx="1">
                  <c:v>190</c:v>
                </c:pt>
                <c:pt idx="2">
                  <c:v>240</c:v>
                </c:pt>
                <c:pt idx="3">
                  <c:v>317</c:v>
                </c:pt>
                <c:pt idx="4">
                  <c:v>463</c:v>
                </c:pt>
                <c:pt idx="5">
                  <c:v>846</c:v>
                </c:pt>
                <c:pt idx="6">
                  <c:v>909</c:v>
                </c:pt>
                <c:pt idx="7">
                  <c:v>965</c:v>
                </c:pt>
                <c:pt idx="8">
                  <c:v>971</c:v>
                </c:pt>
                <c:pt idx="9">
                  <c:v>971</c:v>
                </c:pt>
                <c:pt idx="10">
                  <c:v>975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rhéostat!$A$33:$B$33</c:f>
              <c:strCache>
                <c:ptCount val="1"/>
                <c:pt idx="0">
                  <c:v>Powertec PT3 USB</c:v>
                </c:pt>
              </c:strCache>
            </c:strRef>
          </c:tx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rhéostat!$D$33:$N$33</c:f>
              <c:numCache>
                <c:formatCode>0" mA"</c:formatCode>
                <c:ptCount val="11"/>
                <c:pt idx="0">
                  <c:v>171</c:v>
                </c:pt>
                <c:pt idx="1">
                  <c:v>205</c:v>
                </c:pt>
                <c:pt idx="2">
                  <c:v>260</c:v>
                </c:pt>
                <c:pt idx="3">
                  <c:v>341</c:v>
                </c:pt>
                <c:pt idx="4">
                  <c:v>470</c:v>
                </c:pt>
                <c:pt idx="5">
                  <c:v>430</c:v>
                </c:pt>
                <c:pt idx="6">
                  <c:v>510</c:v>
                </c:pt>
                <c:pt idx="7">
                  <c:v>614</c:v>
                </c:pt>
                <c:pt idx="8">
                  <c:v>810</c:v>
                </c:pt>
                <c:pt idx="9">
                  <c:v>1020</c:v>
                </c:pt>
                <c:pt idx="10">
                  <c:v>1280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rhéostat!$A$41:$B$41</c:f>
              <c:strCache>
                <c:ptCount val="1"/>
                <c:pt idx="0">
                  <c:v>Powertraveller Powermonkey Extreme</c:v>
                </c:pt>
              </c:strCache>
            </c:strRef>
          </c:tx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rhéostat!$D$41:$N$41</c:f>
              <c:numCache>
                <c:formatCode>0" mA"</c:formatCode>
                <c:ptCount val="11"/>
                <c:pt idx="0">
                  <c:v>158</c:v>
                </c:pt>
                <c:pt idx="1">
                  <c:v>188</c:v>
                </c:pt>
                <c:pt idx="2">
                  <c:v>238</c:v>
                </c:pt>
                <c:pt idx="3">
                  <c:v>310</c:v>
                </c:pt>
                <c:pt idx="4">
                  <c:v>450</c:v>
                </c:pt>
                <c:pt idx="5">
                  <c:v>645</c:v>
                </c:pt>
                <c:pt idx="6">
                  <c:v>660</c:v>
                </c:pt>
                <c:pt idx="7">
                  <c:v>750</c:v>
                </c:pt>
                <c:pt idx="8">
                  <c:v>1086</c:v>
                </c:pt>
                <c:pt idx="9">
                  <c:v>1200</c:v>
                </c:pt>
                <c:pt idx="10">
                  <c:v>460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rhéostat!$A$45:$B$45</c:f>
              <c:strCache>
                <c:ptCount val="1"/>
                <c:pt idx="0">
                  <c:v>Powertraveller Powermonkey Explorer</c:v>
                </c:pt>
              </c:strCache>
            </c:strRef>
          </c:tx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rhéostat!$D$45:$N$45</c:f>
              <c:numCache>
                <c:formatCode>0" mA"</c:formatCode>
                <c:ptCount val="11"/>
                <c:pt idx="0">
                  <c:v>180</c:v>
                </c:pt>
                <c:pt idx="1">
                  <c:v>206</c:v>
                </c:pt>
                <c:pt idx="2">
                  <c:v>230</c:v>
                </c:pt>
                <c:pt idx="3">
                  <c:v>242</c:v>
                </c:pt>
                <c:pt idx="4">
                  <c:v>243</c:v>
                </c:pt>
                <c:pt idx="5">
                  <c:v>245</c:v>
                </c:pt>
                <c:pt idx="6">
                  <c:v>245</c:v>
                </c:pt>
                <c:pt idx="7">
                  <c:v>245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rhéostat!$A$53:$B$53</c:f>
              <c:strCache>
                <c:ptCount val="1"/>
                <c:pt idx="0">
                  <c:v>Iland Fly</c:v>
                </c:pt>
              </c:strCache>
            </c:strRef>
          </c:tx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rhéostat!$D$53:$N$53</c:f>
              <c:numCache>
                <c:formatCode>0" mA"</c:formatCode>
                <c:ptCount val="11"/>
                <c:pt idx="0">
                  <c:v>158</c:v>
                </c:pt>
                <c:pt idx="1">
                  <c:v>190</c:v>
                </c:pt>
                <c:pt idx="2">
                  <c:v>240</c:v>
                </c:pt>
                <c:pt idx="3">
                  <c:v>316</c:v>
                </c:pt>
                <c:pt idx="4">
                  <c:v>465</c:v>
                </c:pt>
                <c:pt idx="5">
                  <c:v>600</c:v>
                </c:pt>
                <c:pt idx="6">
                  <c:v>600</c:v>
                </c:pt>
                <c:pt idx="7">
                  <c:v>698</c:v>
                </c:pt>
                <c:pt idx="8">
                  <c:v>872</c:v>
                </c:pt>
                <c:pt idx="9">
                  <c:v>1121</c:v>
                </c:pt>
                <c:pt idx="10">
                  <c:v>1560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rhéostat!$A$58:$B$58</c:f>
              <c:strCache>
                <c:ptCount val="1"/>
                <c:pt idx="0">
                  <c:v>Goal0 Nomad 7 en 5V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rhéostat!$D$58:$N$58</c:f>
              <c:numCache>
                <c:formatCode>0" mA"</c:formatCode>
                <c:ptCount val="11"/>
                <c:pt idx="0">
                  <c:v>158</c:v>
                </c:pt>
                <c:pt idx="1">
                  <c:v>190</c:v>
                </c:pt>
                <c:pt idx="2">
                  <c:v>240</c:v>
                </c:pt>
                <c:pt idx="3">
                  <c:v>320</c:v>
                </c:pt>
                <c:pt idx="4">
                  <c:v>473</c:v>
                </c:pt>
                <c:pt idx="5">
                  <c:v>835</c:v>
                </c:pt>
                <c:pt idx="6">
                  <c:v>865</c:v>
                </c:pt>
                <c:pt idx="7">
                  <c:v>878</c:v>
                </c:pt>
                <c:pt idx="8">
                  <c:v>890</c:v>
                </c:pt>
                <c:pt idx="9">
                  <c:v>900</c:v>
                </c:pt>
                <c:pt idx="10">
                  <c:v>910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rhéostat!$A$68:$B$68</c:f>
              <c:strCache>
                <c:ptCount val="1"/>
                <c:pt idx="0">
                  <c:v>Source de tension 5V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rhéostat!$D$68:$N$68</c:f>
              <c:numCache>
                <c:formatCode>0" mA"</c:formatCode>
                <c:ptCount val="11"/>
                <c:pt idx="0">
                  <c:v>166.66666666666666</c:v>
                </c:pt>
                <c:pt idx="1">
                  <c:v>200</c:v>
                </c:pt>
                <c:pt idx="2">
                  <c:v>250</c:v>
                </c:pt>
                <c:pt idx="3">
                  <c:v>333.33333333333331</c:v>
                </c:pt>
                <c:pt idx="4">
                  <c:v>500</c:v>
                </c:pt>
                <c:pt idx="5">
                  <c:v>1000</c:v>
                </c:pt>
                <c:pt idx="6">
                  <c:v>1666.6666666666667</c:v>
                </c:pt>
                <c:pt idx="7">
                  <c:v>2500</c:v>
                </c:pt>
                <c:pt idx="8">
                  <c:v>5000</c:v>
                </c:pt>
                <c:pt idx="9">
                  <c:v>10000</c:v>
                </c:pt>
                <c:pt idx="10">
                  <c:v>50000</c:v>
                </c:pt>
              </c:numCache>
            </c:numRef>
          </c:yVal>
          <c:smooth val="1"/>
        </c:ser>
        <c:axId val="93029888"/>
        <c:axId val="93031424"/>
      </c:scatterChart>
      <c:valAx>
        <c:axId val="93029888"/>
        <c:scaling>
          <c:orientation val="minMax"/>
          <c:max val="30"/>
        </c:scaling>
        <c:axPos val="b"/>
        <c:numFmt formatCode="0&quot; ohms&quot;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93031424"/>
        <c:crosses val="autoZero"/>
        <c:crossBetween val="midCat"/>
      </c:valAx>
      <c:valAx>
        <c:axId val="93031424"/>
        <c:scaling>
          <c:orientation val="minMax"/>
          <c:max val="2500"/>
        </c:scaling>
        <c:axPos val="l"/>
        <c:majorGridlines/>
        <c:numFmt formatCode="0&quot; mA&quot;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93029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7603076783032211"/>
          <c:y val="0.18740429383915169"/>
          <c:w val="0.41915227648567083"/>
          <c:h val="0.39338316526743766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1400"/>
          </a:pPr>
          <a:endParaRPr lang="fr-FR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5.5577382306980415E-2"/>
          <c:y val="1.9350794181010527E-2"/>
          <c:w val="0.92736291778556557"/>
          <c:h val="0.93698619909955549"/>
        </c:manualLayout>
      </c:layout>
      <c:scatterChart>
        <c:scatterStyle val="smoothMarker"/>
        <c:ser>
          <c:idx val="0"/>
          <c:order val="0"/>
          <c:tx>
            <c:strRef>
              <c:f>rhéostat!$A$9:$B$9</c:f>
              <c:strCache>
                <c:ptCount val="1"/>
                <c:pt idx="0">
                  <c:v>Global Solar Sunlinq 3 (6,5W)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rhéostat!$D$9:$N$9</c:f>
              <c:numCache>
                <c:formatCode>0.0" W"</c:formatCode>
                <c:ptCount val="11"/>
                <c:pt idx="0">
                  <c:v>3.1687500000000002</c:v>
                </c:pt>
                <c:pt idx="1">
                  <c:v>3.1506249999999998</c:v>
                </c:pt>
                <c:pt idx="2">
                  <c:v>3.0732799999999996</c:v>
                </c:pt>
                <c:pt idx="3">
                  <c:v>2.74776</c:v>
                </c:pt>
                <c:pt idx="4">
                  <c:v>2.1902399999999997</c:v>
                </c:pt>
                <c:pt idx="5">
                  <c:v>1.2751250000000001</c:v>
                </c:pt>
                <c:pt idx="6">
                  <c:v>0.80497200000000002</c:v>
                </c:pt>
                <c:pt idx="7">
                  <c:v>0.54705800000000004</c:v>
                </c:pt>
                <c:pt idx="8">
                  <c:v>0.27984100000000001</c:v>
                </c:pt>
                <c:pt idx="9">
                  <c:v>0.14045000000000002</c:v>
                </c:pt>
                <c:pt idx="10">
                  <c:v>2.809E-2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rhéostat!$A$13:$B$13</c:f>
              <c:strCache>
                <c:ptCount val="1"/>
                <c:pt idx="0">
                  <c:v>Global Solar Sunlinq 4 12W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rhéostat!$D$13:$N$13</c:f>
              <c:numCache>
                <c:formatCode>0.0" W"</c:formatCode>
                <c:ptCount val="11"/>
                <c:pt idx="0">
                  <c:v>6.6269999999999998</c:v>
                </c:pt>
                <c:pt idx="1">
                  <c:v>8.0089000000000006</c:v>
                </c:pt>
                <c:pt idx="2">
                  <c:v>9.8000000000000007</c:v>
                </c:pt>
                <c:pt idx="3">
                  <c:v>10.333500000000001</c:v>
                </c:pt>
                <c:pt idx="4">
                  <c:v>9.2159999999999993</c:v>
                </c:pt>
                <c:pt idx="5">
                  <c:v>5.1005000000000003</c:v>
                </c:pt>
                <c:pt idx="6">
                  <c:v>3.2823479999999998</c:v>
                </c:pt>
                <c:pt idx="7">
                  <c:v>2.2472000000000003</c:v>
                </c:pt>
                <c:pt idx="8">
                  <c:v>1.1664000000000001</c:v>
                </c:pt>
                <c:pt idx="9">
                  <c:v>0.58320000000000005</c:v>
                </c:pt>
                <c:pt idx="10">
                  <c:v>0.11448999999999999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rhéostat!$A$17:$B$17</c:f>
              <c:strCache>
                <c:ptCount val="1"/>
                <c:pt idx="0">
                  <c:v>Global Solar P3 30W 12V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rhéostat!$D$17:$N$17</c:f>
              <c:numCache>
                <c:formatCode>0.0" W"</c:formatCode>
                <c:ptCount val="11"/>
                <c:pt idx="0">
                  <c:v>17.556750000000001</c:v>
                </c:pt>
                <c:pt idx="1">
                  <c:v>19.802499999999998</c:v>
                </c:pt>
                <c:pt idx="2">
                  <c:v>22.6845</c:v>
                </c:pt>
                <c:pt idx="3">
                  <c:v>25.35</c:v>
                </c:pt>
                <c:pt idx="4">
                  <c:v>26.895999999999997</c:v>
                </c:pt>
                <c:pt idx="5">
                  <c:v>21.218</c:v>
                </c:pt>
                <c:pt idx="6">
                  <c:v>14.244123</c:v>
                </c:pt>
                <c:pt idx="7">
                  <c:v>9.8568000000000016</c:v>
                </c:pt>
                <c:pt idx="8">
                  <c:v>5.0625</c:v>
                </c:pt>
                <c:pt idx="9">
                  <c:v>2.5537999999999998</c:v>
                </c:pt>
                <c:pt idx="10">
                  <c:v>0.51528999999999991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rhéostat!$A$26:$B$26</c:f>
              <c:strCache>
                <c:ptCount val="1"/>
                <c:pt idx="0">
                  <c:v>Brunton Solaris 12 - 12V</c:v>
                </c:pt>
              </c:strCache>
            </c:strRef>
          </c:tx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rhéostat!$D$26:$N$26</c:f>
              <c:numCache>
                <c:formatCode>0.0" W"</c:formatCode>
                <c:ptCount val="11"/>
                <c:pt idx="0">
                  <c:v>6.1562699999999992</c:v>
                </c:pt>
                <c:pt idx="1">
                  <c:v>6.0025000000000004</c:v>
                </c:pt>
                <c:pt idx="2">
                  <c:v>6.05</c:v>
                </c:pt>
                <c:pt idx="3">
                  <c:v>6.0103349999999995</c:v>
                </c:pt>
                <c:pt idx="4">
                  <c:v>5.4316900000000006</c:v>
                </c:pt>
                <c:pt idx="5">
                  <c:v>3.7844999999999995</c:v>
                </c:pt>
                <c:pt idx="6">
                  <c:v>2.566875</c:v>
                </c:pt>
                <c:pt idx="7">
                  <c:v>1.7709619999999999</c:v>
                </c:pt>
                <c:pt idx="8">
                  <c:v>0.91202499999999997</c:v>
                </c:pt>
                <c:pt idx="9">
                  <c:v>0.45124999999999998</c:v>
                </c:pt>
                <c:pt idx="10">
                  <c:v>9.0249999999999997E-2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rhéostat!$A$30:$B$30</c:f>
              <c:strCache>
                <c:ptCount val="1"/>
                <c:pt idx="0">
                  <c:v>Brunton Solaris 26 - 12V</c:v>
                </c:pt>
              </c:strCache>
            </c:strRef>
          </c:tx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rhéostat!$D$30:$N$30</c:f>
              <c:numCache>
                <c:formatCode>0.0" W"</c:formatCode>
                <c:ptCount val="11"/>
                <c:pt idx="0">
                  <c:v>14.7</c:v>
                </c:pt>
                <c:pt idx="1">
                  <c:v>16.564900000000002</c:v>
                </c:pt>
                <c:pt idx="2">
                  <c:v>19.207999999999998</c:v>
                </c:pt>
                <c:pt idx="3">
                  <c:v>22.143374999999999</c:v>
                </c:pt>
                <c:pt idx="4">
                  <c:v>24.335999999999999</c:v>
                </c:pt>
                <c:pt idx="5">
                  <c:v>19.090579999999999</c:v>
                </c:pt>
                <c:pt idx="6">
                  <c:v>12.521546999999998</c:v>
                </c:pt>
                <c:pt idx="7">
                  <c:v>8.5780820000000002</c:v>
                </c:pt>
                <c:pt idx="8">
                  <c:v>4.3722810000000001</c:v>
                </c:pt>
                <c:pt idx="9">
                  <c:v>2.2029005000000002</c:v>
                </c:pt>
                <c:pt idx="10">
                  <c:v>0.44352360000000002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rhéostat!$A$39:$B$39</c:f>
              <c:strCache>
                <c:ptCount val="1"/>
                <c:pt idx="0">
                  <c:v>Powertec PT6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rhéostat!$D$39:$N$39</c:f>
              <c:numCache>
                <c:formatCode>0.0" W"</c:formatCode>
                <c:ptCount val="11"/>
                <c:pt idx="0">
                  <c:v>3.7807499999999998</c:v>
                </c:pt>
                <c:pt idx="1">
                  <c:v>3.6672249999999997</c:v>
                </c:pt>
                <c:pt idx="2">
                  <c:v>3.2481800000000005</c:v>
                </c:pt>
                <c:pt idx="3">
                  <c:v>2.5958399999999999</c:v>
                </c:pt>
                <c:pt idx="4">
                  <c:v>1.8147599999999999</c:v>
                </c:pt>
                <c:pt idx="5">
                  <c:v>0.94612499999999988</c:v>
                </c:pt>
                <c:pt idx="6">
                  <c:v>0.57028800000000002</c:v>
                </c:pt>
                <c:pt idx="7">
                  <c:v>0.38368799999999997</c:v>
                </c:pt>
                <c:pt idx="8">
                  <c:v>0.19359999999999999</c:v>
                </c:pt>
                <c:pt idx="9">
                  <c:v>9.6799999999999997E-2</c:v>
                </c:pt>
                <c:pt idx="10">
                  <c:v>1.9359999999999999E-2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rhéostat!$A$51:$B$51</c:f>
              <c:strCache>
                <c:ptCount val="1"/>
                <c:pt idx="0">
                  <c:v>Powerfilm Powerfilm 10 W - F15-600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  <a:prstDash val="dash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rhéostat!$D$51:$N$51</c:f>
              <c:numCache>
                <c:formatCode>0.0" W"</c:formatCode>
                <c:ptCount val="11"/>
                <c:pt idx="0">
                  <c:v>9.2074800000000021</c:v>
                </c:pt>
                <c:pt idx="1">
                  <c:v>10.0489</c:v>
                </c:pt>
                <c:pt idx="2">
                  <c:v>10.716479999999999</c:v>
                </c:pt>
                <c:pt idx="3">
                  <c:v>10.012335</c:v>
                </c:pt>
                <c:pt idx="4">
                  <c:v>7.6038399999999999</c:v>
                </c:pt>
                <c:pt idx="5">
                  <c:v>4.059005</c:v>
                </c:pt>
                <c:pt idx="6">
                  <c:v>2.4843000000000002</c:v>
                </c:pt>
                <c:pt idx="7">
                  <c:v>1.67445</c:v>
                </c:pt>
                <c:pt idx="8">
                  <c:v>0.837225</c:v>
                </c:pt>
                <c:pt idx="9">
                  <c:v>0.42320000000000002</c:v>
                </c:pt>
                <c:pt idx="10">
                  <c:v>8.4640000000000007E-2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rhéostat!$A$64:$B$64</c:f>
              <c:strCache>
                <c:ptCount val="1"/>
                <c:pt idx="0">
                  <c:v>Goal0 Nomad 7 en 12 V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rhéostat!$D$64:$N$64</c:f>
              <c:numCache>
                <c:formatCode>0.0" W"</c:formatCode>
                <c:ptCount val="11"/>
                <c:pt idx="0">
                  <c:v>0.97200000000000009</c:v>
                </c:pt>
                <c:pt idx="1">
                  <c:v>0.85562499999999997</c:v>
                </c:pt>
                <c:pt idx="2">
                  <c:v>0.76831999999999989</c:v>
                </c:pt>
                <c:pt idx="3">
                  <c:v>0.64895999999999998</c:v>
                </c:pt>
                <c:pt idx="4">
                  <c:v>0.46224999999999999</c:v>
                </c:pt>
                <c:pt idx="5">
                  <c:v>0.39200000000000002</c:v>
                </c:pt>
                <c:pt idx="6">
                  <c:v>0.46099199999999996</c:v>
                </c:pt>
                <c:pt idx="7">
                  <c:v>0.534578</c:v>
                </c:pt>
                <c:pt idx="8">
                  <c:v>0.47609999999999997</c:v>
                </c:pt>
                <c:pt idx="9">
                  <c:v>0.36980000000000002</c:v>
                </c:pt>
                <c:pt idx="10">
                  <c:v>7.3959999999999998E-2</c:v>
                </c:pt>
              </c:numCache>
            </c:numRef>
          </c:yVal>
          <c:smooth val="1"/>
        </c:ser>
        <c:axId val="92980352"/>
        <c:axId val="92981888"/>
      </c:scatterChart>
      <c:valAx>
        <c:axId val="92980352"/>
        <c:scaling>
          <c:orientation val="minMax"/>
          <c:max val="30"/>
        </c:scaling>
        <c:axPos val="b"/>
        <c:numFmt formatCode="0&quot; ohms&quot;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92981888"/>
        <c:crosses val="autoZero"/>
        <c:crossBetween val="midCat"/>
      </c:valAx>
      <c:valAx>
        <c:axId val="92981888"/>
        <c:scaling>
          <c:orientation val="minMax"/>
          <c:max val="30"/>
        </c:scaling>
        <c:axPos val="l"/>
        <c:majorGridlines/>
        <c:numFmt formatCode="0.0&quot; W&quot;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929803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4573061700620771"/>
          <c:y val="0.34720994325768922"/>
          <c:w val="0.37931547445458258"/>
          <c:h val="0.23586334745326595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1400"/>
          </a:pPr>
          <a:endParaRPr lang="fr-FR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5.5577382306980415E-2"/>
          <c:y val="1.9350794181010527E-2"/>
          <c:w val="0.92736291778556557"/>
          <c:h val="0.93698619909955549"/>
        </c:manualLayout>
      </c:layout>
      <c:scatterChart>
        <c:scatterStyle val="smoothMarker"/>
        <c:ser>
          <c:idx val="0"/>
          <c:order val="0"/>
          <c:tx>
            <c:strRef>
              <c:f>rhéostat!$A$5:$B$5</c:f>
              <c:strCache>
                <c:ptCount val="1"/>
                <c:pt idx="0">
                  <c:v>Global Solar SL USB Plus 5V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rhéostat!$D$5:$N$5</c:f>
              <c:numCache>
                <c:formatCode>0.0" W"</c:formatCode>
                <c:ptCount val="11"/>
                <c:pt idx="0">
                  <c:v>0.77763000000000004</c:v>
                </c:pt>
                <c:pt idx="1">
                  <c:v>0.90249999999999997</c:v>
                </c:pt>
                <c:pt idx="2">
                  <c:v>1.1519999999999999</c:v>
                </c:pt>
                <c:pt idx="3">
                  <c:v>1.536</c:v>
                </c:pt>
                <c:pt idx="4">
                  <c:v>2.2090000000000001</c:v>
                </c:pt>
                <c:pt idx="5">
                  <c:v>2.4500000000000002</c:v>
                </c:pt>
                <c:pt idx="6">
                  <c:v>2.1168</c:v>
                </c:pt>
                <c:pt idx="7">
                  <c:v>1.60205</c:v>
                </c:pt>
                <c:pt idx="8">
                  <c:v>0.81</c:v>
                </c:pt>
                <c:pt idx="9">
                  <c:v>0.40500000000000003</c:v>
                </c:pt>
                <c:pt idx="10">
                  <c:v>8.1000000000000003E-2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rhéostat!$A$22:$B$22</c:f>
              <c:strCache>
                <c:ptCount val="1"/>
                <c:pt idx="0">
                  <c:v>Brunton Solaris 4 USB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rhéostat!$D$22:$N$22</c:f>
              <c:numCache>
                <c:formatCode>0.0" W"</c:formatCode>
                <c:ptCount val="11"/>
                <c:pt idx="0">
                  <c:v>0.74892000000000003</c:v>
                </c:pt>
                <c:pt idx="1">
                  <c:v>0.90249999999999997</c:v>
                </c:pt>
                <c:pt idx="2">
                  <c:v>1.1519999999999999</c:v>
                </c:pt>
                <c:pt idx="3">
                  <c:v>1.5073350000000001</c:v>
                </c:pt>
                <c:pt idx="4">
                  <c:v>2.1436899999999999</c:v>
                </c:pt>
                <c:pt idx="5">
                  <c:v>3.5785800000000005</c:v>
                </c:pt>
                <c:pt idx="6">
                  <c:v>2.4788429999999999</c:v>
                </c:pt>
                <c:pt idx="7">
                  <c:v>1.8624499999999999</c:v>
                </c:pt>
                <c:pt idx="8">
                  <c:v>0.94284100000000004</c:v>
                </c:pt>
                <c:pt idx="9">
                  <c:v>0.47142050000000002</c:v>
                </c:pt>
                <c:pt idx="10">
                  <c:v>9.5062499999999994E-2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rhéostat!$A$35:$B$35</c:f>
              <c:strCache>
                <c:ptCount val="1"/>
                <c:pt idx="0">
                  <c:v>Powertec PT3 USB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rhéostat!$D$35:$N$35</c:f>
              <c:numCache>
                <c:formatCode>0.0" W"</c:formatCode>
                <c:ptCount val="11"/>
                <c:pt idx="0">
                  <c:v>0.87723000000000007</c:v>
                </c:pt>
                <c:pt idx="1">
                  <c:v>1.0506249999999999</c:v>
                </c:pt>
                <c:pt idx="2">
                  <c:v>1.3520000000000001</c:v>
                </c:pt>
                <c:pt idx="3">
                  <c:v>1.7442150000000001</c:v>
                </c:pt>
                <c:pt idx="4">
                  <c:v>2.2090000000000001</c:v>
                </c:pt>
                <c:pt idx="5">
                  <c:v>0.92449999999999999</c:v>
                </c:pt>
                <c:pt idx="6">
                  <c:v>0.7803000000000001</c:v>
                </c:pt>
                <c:pt idx="7">
                  <c:v>0.753992</c:v>
                </c:pt>
                <c:pt idx="8">
                  <c:v>0.65610000000000002</c:v>
                </c:pt>
                <c:pt idx="9">
                  <c:v>0.5202</c:v>
                </c:pt>
                <c:pt idx="10">
                  <c:v>0.16384000000000001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rhéostat!$A$43:$B$43</c:f>
              <c:strCache>
                <c:ptCount val="1"/>
                <c:pt idx="0">
                  <c:v>Powertraveller Powermonkey Extreme</c:v>
                </c:pt>
              </c:strCache>
            </c:strRef>
          </c:tx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rhéostat!$D$43:$N$43</c:f>
              <c:numCache>
                <c:formatCode>0.0" W"</c:formatCode>
                <c:ptCount val="11"/>
                <c:pt idx="0">
                  <c:v>0.74892000000000003</c:v>
                </c:pt>
                <c:pt idx="1">
                  <c:v>0.88360000000000005</c:v>
                </c:pt>
                <c:pt idx="2">
                  <c:v>1.1328799999999999</c:v>
                </c:pt>
                <c:pt idx="3">
                  <c:v>1.4415</c:v>
                </c:pt>
                <c:pt idx="4">
                  <c:v>2.0249999999999999</c:v>
                </c:pt>
                <c:pt idx="5">
                  <c:v>2.0801249999999998</c:v>
                </c:pt>
                <c:pt idx="6">
                  <c:v>1.3068</c:v>
                </c:pt>
                <c:pt idx="7">
                  <c:v>1.125</c:v>
                </c:pt>
                <c:pt idx="8">
                  <c:v>1.1793960000000001</c:v>
                </c:pt>
                <c:pt idx="9">
                  <c:v>0.72</c:v>
                </c:pt>
                <c:pt idx="10">
                  <c:v>2.1160000000000002E-2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rhéostat!$A$47:$B$47</c:f>
              <c:strCache>
                <c:ptCount val="1"/>
                <c:pt idx="0">
                  <c:v>Powertraveller Powermonkey Explorer</c:v>
                </c:pt>
              </c:strCache>
            </c:strRef>
          </c:tx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rhéostat!$D$47:$N$47</c:f>
              <c:numCache>
                <c:formatCode>0.0" W"</c:formatCode>
                <c:ptCount val="11"/>
                <c:pt idx="0">
                  <c:v>0.97200000000000009</c:v>
                </c:pt>
                <c:pt idx="1">
                  <c:v>1.0609000000000002</c:v>
                </c:pt>
                <c:pt idx="2">
                  <c:v>1.0580000000000001</c:v>
                </c:pt>
                <c:pt idx="3">
                  <c:v>0.87845999999999991</c:v>
                </c:pt>
                <c:pt idx="4">
                  <c:v>0.59048999999999996</c:v>
                </c:pt>
                <c:pt idx="5">
                  <c:v>0.30012499999999998</c:v>
                </c:pt>
                <c:pt idx="6">
                  <c:v>0.18007499999999999</c:v>
                </c:pt>
                <c:pt idx="7">
                  <c:v>0.12005</c:v>
                </c:pt>
                <c:pt idx="8">
                  <c:v>5.7599999999999991E-2</c:v>
                </c:pt>
                <c:pt idx="9">
                  <c:v>2.8799999999999996E-2</c:v>
                </c:pt>
                <c:pt idx="10">
                  <c:v>5.7599999999999995E-3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rhéostat!$A$55:$B$55</c:f>
              <c:strCache>
                <c:ptCount val="1"/>
                <c:pt idx="0">
                  <c:v>Iland Fly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rhéostat!$D$55:$N$55</c:f>
              <c:numCache>
                <c:formatCode>0.0" W"</c:formatCode>
                <c:ptCount val="11"/>
                <c:pt idx="0">
                  <c:v>0.74892000000000003</c:v>
                </c:pt>
                <c:pt idx="1">
                  <c:v>0.90249999999999997</c:v>
                </c:pt>
                <c:pt idx="2">
                  <c:v>1.1519999999999999</c:v>
                </c:pt>
                <c:pt idx="3">
                  <c:v>1.4978400000000001</c:v>
                </c:pt>
                <c:pt idx="4">
                  <c:v>2.1622499999999998</c:v>
                </c:pt>
                <c:pt idx="5">
                  <c:v>1.8</c:v>
                </c:pt>
                <c:pt idx="6">
                  <c:v>1.08</c:v>
                </c:pt>
                <c:pt idx="7">
                  <c:v>0.97440799999999994</c:v>
                </c:pt>
                <c:pt idx="8">
                  <c:v>0.76038400000000006</c:v>
                </c:pt>
                <c:pt idx="9">
                  <c:v>0.62832050000000006</c:v>
                </c:pt>
                <c:pt idx="10">
                  <c:v>0.24336000000000002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rhéostat!$A$60:$B$60</c:f>
              <c:strCache>
                <c:ptCount val="1"/>
                <c:pt idx="0">
                  <c:v>Goal0 Nomad 7 en 5V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  <a:prstDash val="dashDot"/>
            </a:ln>
          </c:spPr>
          <c:marker>
            <c:symbol val="none"/>
          </c:marker>
          <c:xVal>
            <c:numRef>
              <c:f>rhéostat!$D$1:$N$1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 formatCode="0.0&quot; ohms&quot;">
                  <c:v>0.5</c:v>
                </c:pt>
                <c:pt idx="10" formatCode="0.0&quot; ohms&quot;">
                  <c:v>0.1</c:v>
                </c:pt>
              </c:numCache>
            </c:numRef>
          </c:xVal>
          <c:yVal>
            <c:numRef>
              <c:f>rhéostat!$D$60:$N$60</c:f>
              <c:numCache>
                <c:formatCode>0.0" W"</c:formatCode>
                <c:ptCount val="11"/>
                <c:pt idx="0">
                  <c:v>0.74892000000000003</c:v>
                </c:pt>
                <c:pt idx="1">
                  <c:v>0.90249999999999997</c:v>
                </c:pt>
                <c:pt idx="2">
                  <c:v>1.1519999999999999</c:v>
                </c:pt>
                <c:pt idx="3">
                  <c:v>1.536</c:v>
                </c:pt>
                <c:pt idx="4">
                  <c:v>2.2372900000000002</c:v>
                </c:pt>
                <c:pt idx="5">
                  <c:v>3.4861249999999999</c:v>
                </c:pt>
                <c:pt idx="6">
                  <c:v>2.244675</c:v>
                </c:pt>
                <c:pt idx="7">
                  <c:v>1.541768</c:v>
                </c:pt>
                <c:pt idx="8">
                  <c:v>0.79210000000000003</c:v>
                </c:pt>
                <c:pt idx="9">
                  <c:v>0.40500000000000003</c:v>
                </c:pt>
                <c:pt idx="10">
                  <c:v>8.2810000000000009E-2</c:v>
                </c:pt>
              </c:numCache>
            </c:numRef>
          </c:yVal>
          <c:smooth val="1"/>
        </c:ser>
        <c:axId val="93100288"/>
        <c:axId val="93106176"/>
      </c:scatterChart>
      <c:valAx>
        <c:axId val="93100288"/>
        <c:scaling>
          <c:orientation val="minMax"/>
        </c:scaling>
        <c:axPos val="b"/>
        <c:numFmt formatCode="0&quot; ohms&quot;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93106176"/>
        <c:crosses val="autoZero"/>
        <c:crossBetween val="midCat"/>
      </c:valAx>
      <c:valAx>
        <c:axId val="93106176"/>
        <c:scaling>
          <c:orientation val="minMax"/>
          <c:max val="5"/>
        </c:scaling>
        <c:axPos val="l"/>
        <c:majorGridlines/>
        <c:numFmt formatCode="0.0&quot; W&quot;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93100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2591130732935842"/>
          <c:y val="0.15374591752067446"/>
          <c:w val="0.43169948265137376"/>
          <c:h val="0.30035135603227081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1400"/>
          </a:pPr>
          <a:endParaRPr lang="fr-FR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8.2318846204195259E-2"/>
          <c:y val="4.4454547288878578E-2"/>
          <c:w val="0.71492713764896565"/>
          <c:h val="0.8552384999924334"/>
        </c:manualLayout>
      </c:layout>
      <c:scatterChart>
        <c:scatterStyle val="smoothMarker"/>
        <c:ser>
          <c:idx val="0"/>
          <c:order val="0"/>
          <c:tx>
            <c:strRef>
              <c:f>'Ciel voilé'!$I$47:$J$47</c:f>
              <c:strCache>
                <c:ptCount val="1"/>
                <c:pt idx="0">
                  <c:v>Global Solar Sunlinq 3 (6,5W)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'Ciel voilé'!$K$46:$V$46</c:f>
              <c:numCache>
                <c:formatCode>0" W/m2"</c:formatCode>
                <c:ptCount val="12"/>
                <c:pt idx="0">
                  <c:v>100</c:v>
                </c:pt>
                <c:pt idx="1">
                  <c:v>130</c:v>
                </c:pt>
                <c:pt idx="2">
                  <c:v>200</c:v>
                </c:pt>
                <c:pt idx="3">
                  <c:v>290</c:v>
                </c:pt>
                <c:pt idx="4">
                  <c:v>300</c:v>
                </c:pt>
                <c:pt idx="5">
                  <c:v>330</c:v>
                </c:pt>
                <c:pt idx="6">
                  <c:v>360</c:v>
                </c:pt>
                <c:pt idx="7">
                  <c:v>400</c:v>
                </c:pt>
                <c:pt idx="8">
                  <c:v>580</c:v>
                </c:pt>
                <c:pt idx="9">
                  <c:v>650</c:v>
                </c:pt>
                <c:pt idx="10">
                  <c:v>700</c:v>
                </c:pt>
                <c:pt idx="11">
                  <c:v>1080</c:v>
                </c:pt>
              </c:numCache>
            </c:numRef>
          </c:xVal>
          <c:yVal>
            <c:numRef>
              <c:f>'Ciel voilé'!$K$47:$V$47</c:f>
              <c:numCache>
                <c:formatCode>0" mA"</c:formatCode>
                <c:ptCount val="12"/>
                <c:pt idx="0">
                  <c:v>54</c:v>
                </c:pt>
                <c:pt idx="1">
                  <c:v>65</c:v>
                </c:pt>
                <c:pt idx="2">
                  <c:v>95</c:v>
                </c:pt>
                <c:pt idx="3">
                  <c:v>158</c:v>
                </c:pt>
                <c:pt idx="4">
                  <c:v>160</c:v>
                </c:pt>
                <c:pt idx="5">
                  <c:v>170</c:v>
                </c:pt>
                <c:pt idx="6">
                  <c:v>180</c:v>
                </c:pt>
                <c:pt idx="7">
                  <c:v>200</c:v>
                </c:pt>
                <c:pt idx="8">
                  <c:v>280</c:v>
                </c:pt>
                <c:pt idx="9">
                  <c:v>370</c:v>
                </c:pt>
                <c:pt idx="10">
                  <c:v>380</c:v>
                </c:pt>
                <c:pt idx="11">
                  <c:v>400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'Ciel voilé'!$I$38:$J$38</c:f>
              <c:strCache>
                <c:ptCount val="1"/>
                <c:pt idx="0">
                  <c:v>Powerfilm 10W F15-600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'Ciel voilé'!$K$38:$AE$38</c:f>
              <c:numCache>
                <c:formatCode>0" W/m2"</c:formatCode>
                <c:ptCount val="21"/>
                <c:pt idx="0">
                  <c:v>82</c:v>
                </c:pt>
                <c:pt idx="1">
                  <c:v>90</c:v>
                </c:pt>
                <c:pt idx="2">
                  <c:v>100</c:v>
                </c:pt>
                <c:pt idx="3">
                  <c:v>210</c:v>
                </c:pt>
                <c:pt idx="4">
                  <c:v>220</c:v>
                </c:pt>
                <c:pt idx="5">
                  <c:v>240</c:v>
                </c:pt>
                <c:pt idx="6">
                  <c:v>254</c:v>
                </c:pt>
                <c:pt idx="7">
                  <c:v>270</c:v>
                </c:pt>
                <c:pt idx="8">
                  <c:v>290</c:v>
                </c:pt>
                <c:pt idx="9">
                  <c:v>300</c:v>
                </c:pt>
                <c:pt idx="10">
                  <c:v>320</c:v>
                </c:pt>
                <c:pt idx="11">
                  <c:v>340</c:v>
                </c:pt>
                <c:pt idx="12">
                  <c:v>360</c:v>
                </c:pt>
                <c:pt idx="13">
                  <c:v>390</c:v>
                </c:pt>
                <c:pt idx="14">
                  <c:v>400</c:v>
                </c:pt>
                <c:pt idx="15">
                  <c:v>460</c:v>
                </c:pt>
                <c:pt idx="16">
                  <c:v>570</c:v>
                </c:pt>
                <c:pt idx="17">
                  <c:v>590</c:v>
                </c:pt>
                <c:pt idx="18">
                  <c:v>600</c:v>
                </c:pt>
                <c:pt idx="19">
                  <c:v>630</c:v>
                </c:pt>
                <c:pt idx="20">
                  <c:v>1080</c:v>
                </c:pt>
              </c:numCache>
            </c:numRef>
          </c:xVal>
          <c:yVal>
            <c:numRef>
              <c:f>'Ciel voilé'!$K$39:$AE$39</c:f>
              <c:numCache>
                <c:formatCode>0" mA"</c:formatCode>
                <c:ptCount val="21"/>
                <c:pt idx="0">
                  <c:v>67</c:v>
                </c:pt>
                <c:pt idx="1">
                  <c:v>72</c:v>
                </c:pt>
                <c:pt idx="2">
                  <c:v>82</c:v>
                </c:pt>
                <c:pt idx="3">
                  <c:v>173</c:v>
                </c:pt>
                <c:pt idx="4">
                  <c:v>183</c:v>
                </c:pt>
                <c:pt idx="5">
                  <c:v>205</c:v>
                </c:pt>
                <c:pt idx="6">
                  <c:v>217</c:v>
                </c:pt>
                <c:pt idx="7">
                  <c:v>235</c:v>
                </c:pt>
                <c:pt idx="8">
                  <c:v>260</c:v>
                </c:pt>
                <c:pt idx="9">
                  <c:v>265</c:v>
                </c:pt>
                <c:pt idx="10">
                  <c:v>280</c:v>
                </c:pt>
                <c:pt idx="11">
                  <c:v>290</c:v>
                </c:pt>
                <c:pt idx="12">
                  <c:v>320</c:v>
                </c:pt>
                <c:pt idx="13">
                  <c:v>335</c:v>
                </c:pt>
                <c:pt idx="14">
                  <c:v>340</c:v>
                </c:pt>
                <c:pt idx="15">
                  <c:v>384</c:v>
                </c:pt>
                <c:pt idx="16">
                  <c:v>480</c:v>
                </c:pt>
                <c:pt idx="17">
                  <c:v>490</c:v>
                </c:pt>
                <c:pt idx="18">
                  <c:v>515</c:v>
                </c:pt>
                <c:pt idx="19">
                  <c:v>520</c:v>
                </c:pt>
                <c:pt idx="20">
                  <c:v>870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'Ciel voilé'!$I$32:$J$32</c:f>
              <c:strCache>
                <c:ptCount val="1"/>
                <c:pt idx="0">
                  <c:v>Goal0 Nomad7 (12V)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'Ciel voilé'!$K$32:$AA$32</c:f>
              <c:numCache>
                <c:formatCode>0" W/m2"</c:formatCode>
                <c:ptCount val="17"/>
                <c:pt idx="0">
                  <c:v>170</c:v>
                </c:pt>
                <c:pt idx="1">
                  <c:v>180</c:v>
                </c:pt>
                <c:pt idx="2">
                  <c:v>200</c:v>
                </c:pt>
                <c:pt idx="3">
                  <c:v>260</c:v>
                </c:pt>
                <c:pt idx="4">
                  <c:v>280</c:v>
                </c:pt>
                <c:pt idx="5">
                  <c:v>330</c:v>
                </c:pt>
                <c:pt idx="6">
                  <c:v>350</c:v>
                </c:pt>
                <c:pt idx="7">
                  <c:v>360</c:v>
                </c:pt>
                <c:pt idx="8">
                  <c:v>380</c:v>
                </c:pt>
                <c:pt idx="9">
                  <c:v>400</c:v>
                </c:pt>
                <c:pt idx="10">
                  <c:v>450</c:v>
                </c:pt>
                <c:pt idx="11">
                  <c:v>480</c:v>
                </c:pt>
                <c:pt idx="12">
                  <c:v>500</c:v>
                </c:pt>
                <c:pt idx="13">
                  <c:v>520</c:v>
                </c:pt>
                <c:pt idx="14">
                  <c:v>530</c:v>
                </c:pt>
                <c:pt idx="15">
                  <c:v>610</c:v>
                </c:pt>
                <c:pt idx="16">
                  <c:v>1080</c:v>
                </c:pt>
              </c:numCache>
            </c:numRef>
          </c:xVal>
          <c:yVal>
            <c:numRef>
              <c:f>'Ciel voilé'!$K$33:$AA$33</c:f>
              <c:numCache>
                <c:formatCode>0" mA"</c:formatCode>
                <c:ptCount val="17"/>
                <c:pt idx="0">
                  <c:v>38</c:v>
                </c:pt>
                <c:pt idx="1">
                  <c:v>40</c:v>
                </c:pt>
                <c:pt idx="2">
                  <c:v>43</c:v>
                </c:pt>
                <c:pt idx="3">
                  <c:v>55</c:v>
                </c:pt>
                <c:pt idx="4">
                  <c:v>55</c:v>
                </c:pt>
                <c:pt idx="5">
                  <c:v>57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65</c:v>
                </c:pt>
                <c:pt idx="10">
                  <c:v>70</c:v>
                </c:pt>
                <c:pt idx="11">
                  <c:v>74</c:v>
                </c:pt>
                <c:pt idx="12">
                  <c:v>75</c:v>
                </c:pt>
                <c:pt idx="13">
                  <c:v>78</c:v>
                </c:pt>
                <c:pt idx="14">
                  <c:v>79</c:v>
                </c:pt>
                <c:pt idx="15">
                  <c:v>91</c:v>
                </c:pt>
                <c:pt idx="16">
                  <c:v>150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'Ciel voilé'!$I$42:$J$42</c:f>
              <c:strCache>
                <c:ptCount val="1"/>
                <c:pt idx="0">
                  <c:v>Powertec PT6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'Ciel voilé'!$K$42:$R$42</c:f>
              <c:numCache>
                <c:formatCode>0" W/m2"</c:formatCode>
                <c:ptCount val="8"/>
                <c:pt idx="0">
                  <c:v>100</c:v>
                </c:pt>
                <c:pt idx="1">
                  <c:v>110</c:v>
                </c:pt>
                <c:pt idx="2">
                  <c:v>200</c:v>
                </c:pt>
                <c:pt idx="3">
                  <c:v>410</c:v>
                </c:pt>
                <c:pt idx="4">
                  <c:v>420</c:v>
                </c:pt>
                <c:pt idx="5">
                  <c:v>600</c:v>
                </c:pt>
                <c:pt idx="6">
                  <c:v>740</c:v>
                </c:pt>
                <c:pt idx="7">
                  <c:v>1080</c:v>
                </c:pt>
              </c:numCache>
            </c:numRef>
          </c:xVal>
          <c:yVal>
            <c:numRef>
              <c:f>'Ciel voilé'!$K$43:$R$43</c:f>
              <c:numCache>
                <c:formatCode>0" mA"</c:formatCode>
                <c:ptCount val="8"/>
                <c:pt idx="0">
                  <c:v>40</c:v>
                </c:pt>
                <c:pt idx="1">
                  <c:v>43</c:v>
                </c:pt>
                <c:pt idx="2">
                  <c:v>74</c:v>
                </c:pt>
                <c:pt idx="3">
                  <c:v>144</c:v>
                </c:pt>
                <c:pt idx="4">
                  <c:v>148</c:v>
                </c:pt>
                <c:pt idx="5">
                  <c:v>210</c:v>
                </c:pt>
                <c:pt idx="6">
                  <c:v>248</c:v>
                </c:pt>
                <c:pt idx="7">
                  <c:v>480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'Ciel voilé'!$I$51:$J$51</c:f>
              <c:strCache>
                <c:ptCount val="1"/>
                <c:pt idx="0">
                  <c:v>Powertraveller extreme 5V</c:v>
                </c:pt>
              </c:strCache>
            </c:strRef>
          </c:tx>
          <c:spPr>
            <a:ln w="38100">
              <a:prstDash val="dashDot"/>
            </a:ln>
          </c:spPr>
          <c:marker>
            <c:symbol val="none"/>
          </c:marker>
          <c:xVal>
            <c:numRef>
              <c:f>'Ciel voilé'!$K$50:$U$50</c:f>
              <c:numCache>
                <c:formatCode>0" W/m2"</c:formatCod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640</c:v>
                </c:pt>
                <c:pt idx="4">
                  <c:v>660</c:v>
                </c:pt>
                <c:pt idx="5">
                  <c:v>700</c:v>
                </c:pt>
                <c:pt idx="6">
                  <c:v>745</c:v>
                </c:pt>
                <c:pt idx="7">
                  <c:v>780</c:v>
                </c:pt>
                <c:pt idx="8">
                  <c:v>870</c:v>
                </c:pt>
                <c:pt idx="9">
                  <c:v>950</c:v>
                </c:pt>
                <c:pt idx="10">
                  <c:v>1050</c:v>
                </c:pt>
              </c:numCache>
            </c:numRef>
          </c:xVal>
          <c:yVal>
            <c:numRef>
              <c:f>'Ciel voilé'!$K$51:$U$51</c:f>
              <c:numCache>
                <c:formatCode>0" mA"</c:formatCode>
                <c:ptCount val="11"/>
                <c:pt idx="0">
                  <c:v>215</c:v>
                </c:pt>
                <c:pt idx="1">
                  <c:v>220</c:v>
                </c:pt>
                <c:pt idx="2">
                  <c:v>280</c:v>
                </c:pt>
                <c:pt idx="3">
                  <c:v>360</c:v>
                </c:pt>
                <c:pt idx="4">
                  <c:v>387</c:v>
                </c:pt>
                <c:pt idx="5">
                  <c:v>410</c:v>
                </c:pt>
                <c:pt idx="6">
                  <c:v>430</c:v>
                </c:pt>
                <c:pt idx="7">
                  <c:v>435</c:v>
                </c:pt>
                <c:pt idx="8">
                  <c:v>456</c:v>
                </c:pt>
                <c:pt idx="9">
                  <c:v>460</c:v>
                </c:pt>
                <c:pt idx="10">
                  <c:v>485</c:v>
                </c:pt>
              </c:numCache>
            </c:numRef>
          </c:yVal>
          <c:smooth val="1"/>
        </c:ser>
        <c:axId val="96137216"/>
        <c:axId val="96138752"/>
      </c:scatterChart>
      <c:valAx>
        <c:axId val="96137216"/>
        <c:scaling>
          <c:orientation val="minMax"/>
          <c:min val="0"/>
        </c:scaling>
        <c:axPos val="b"/>
        <c:numFmt formatCode="0&quot; W/m2&quot;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96138752"/>
        <c:crosses val="autoZero"/>
        <c:crossBetween val="midCat"/>
        <c:majorUnit val="200"/>
      </c:valAx>
      <c:valAx>
        <c:axId val="96138752"/>
        <c:scaling>
          <c:orientation val="minMax"/>
          <c:min val="0"/>
        </c:scaling>
        <c:axPos val="l"/>
        <c:majorGridlines/>
        <c:numFmt formatCode="0&quot;mA&quot;" sourceLinked="0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96137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407806745994811"/>
          <c:y val="0.11528350879493952"/>
          <c:w val="0.2343800320750643"/>
          <c:h val="0.60262177754096602"/>
        </c:manualLayout>
      </c:layout>
      <c:spPr>
        <a:solidFill>
          <a:schemeClr val="lt1"/>
        </a:solidFill>
      </c:spPr>
      <c:txPr>
        <a:bodyPr/>
        <a:lstStyle/>
        <a:p>
          <a:pPr>
            <a:defRPr sz="1400"/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5.1535019891628994E-2"/>
          <c:y val="2.3202757962464755E-2"/>
          <c:w val="0.91007544242345728"/>
          <c:h val="0.79432083528743869"/>
        </c:manualLayout>
      </c:layout>
      <c:barChart>
        <c:barDir val="col"/>
        <c:grouping val="clustered"/>
        <c:ser>
          <c:idx val="0"/>
          <c:order val="0"/>
          <c:tx>
            <c:strRef>
              <c:f>NotePuissance!$D$4</c:f>
              <c:strCache>
                <c:ptCount val="1"/>
                <c:pt idx="0">
                  <c:v>Temps charge min Batterie 5V 3200mAh</c:v>
                </c:pt>
              </c:strCache>
            </c:strRef>
          </c:tx>
          <c:cat>
            <c:multiLvlStrRef>
              <c:f>NotePuissance!$A$5:$C$19</c:f>
              <c:multiLvlStrCache>
                <c:ptCount val="15"/>
                <c:lvl>
                  <c:pt idx="0">
                    <c:v>SL USB PLUS 5V</c:v>
                  </c:pt>
                  <c:pt idx="1">
                    <c:v>Solaris 4 USB</c:v>
                  </c:pt>
                  <c:pt idx="2">
                    <c:v>PT3</c:v>
                  </c:pt>
                  <c:pt idx="3">
                    <c:v>Extreme</c:v>
                  </c:pt>
                  <c:pt idx="4">
                    <c:v>Explorer</c:v>
                  </c:pt>
                  <c:pt idx="5">
                    <c:v>Fly</c:v>
                  </c:pt>
                  <c:pt idx="6">
                    <c:v>Nomad 7
en 5 V</c:v>
                  </c:pt>
                  <c:pt idx="7">
                    <c:v>Sunlinq 3 (6,5W)</c:v>
                  </c:pt>
                  <c:pt idx="8">
                    <c:v>Sunlinq 4 12W</c:v>
                  </c:pt>
                  <c:pt idx="9">
                    <c:v>P3 30W 12V</c:v>
                  </c:pt>
                  <c:pt idx="10">
                    <c:v>Solaris 12 - 12V</c:v>
                  </c:pt>
                  <c:pt idx="11">
                    <c:v>Solaris 26 - 12V</c:v>
                  </c:pt>
                  <c:pt idx="12">
                    <c:v>PT6</c:v>
                  </c:pt>
                  <c:pt idx="13">
                    <c:v>Powerfilm
10 W - F15-600</c:v>
                  </c:pt>
                  <c:pt idx="14">
                    <c:v>Nomad 7
en 12 V</c:v>
                  </c:pt>
                </c:lvl>
                <c:lvl>
                  <c:pt idx="0">
                    <c:v>Global Solar</c:v>
                  </c:pt>
                  <c:pt idx="1">
                    <c:v>Brunton</c:v>
                  </c:pt>
                  <c:pt idx="2">
                    <c:v>Powertec</c:v>
                  </c:pt>
                  <c:pt idx="3">
                    <c:v>Powertraveller</c:v>
                  </c:pt>
                  <c:pt idx="4">
                    <c:v>Powertraveller</c:v>
                  </c:pt>
                  <c:pt idx="5">
                    <c:v>ILAND</c:v>
                  </c:pt>
                  <c:pt idx="6">
                    <c:v>Goal0</c:v>
                  </c:pt>
                  <c:pt idx="7">
                    <c:v>Global Solar</c:v>
                  </c:pt>
                  <c:pt idx="8">
                    <c:v>Global Solar</c:v>
                  </c:pt>
                  <c:pt idx="9">
                    <c:v>Global Solar</c:v>
                  </c:pt>
                  <c:pt idx="10">
                    <c:v>Brunton</c:v>
                  </c:pt>
                  <c:pt idx="11">
                    <c:v>Brunton</c:v>
                  </c:pt>
                  <c:pt idx="12">
                    <c:v>Powertec</c:v>
                  </c:pt>
                  <c:pt idx="13">
                    <c:v>Powerfilm</c:v>
                  </c:pt>
                  <c:pt idx="14">
                    <c:v>Goal0</c:v>
                  </c:pt>
                </c:lvl>
                <c:lvl>
                  <c:pt idx="1">
                    <c:v>Panneaux 5V</c:v>
                  </c:pt>
                  <c:pt idx="8">
                    <c:v>Panneaux 12V</c:v>
                  </c:pt>
                </c:lvl>
              </c:multiLvlStrCache>
            </c:multiLvlStrRef>
          </c:cat>
          <c:val>
            <c:numRef>
              <c:f>NotePuissance!$D$5:$D$19</c:f>
              <c:numCache>
                <c:formatCode>0" mn"</c:formatCode>
                <c:ptCount val="15"/>
                <c:pt idx="0">
                  <c:v>304.76190476190476</c:v>
                </c:pt>
                <c:pt idx="1">
                  <c:v>270.42253521126764</c:v>
                </c:pt>
                <c:pt idx="2">
                  <c:v>355.55555555555554</c:v>
                </c:pt>
                <c:pt idx="3">
                  <c:v>408.51063829787239</c:v>
                </c:pt>
                <c:pt idx="4">
                  <c:v>1010.5263157894736</c:v>
                </c:pt>
                <c:pt idx="5">
                  <c:v>362.2641509433962</c:v>
                </c:pt>
                <c:pt idx="6">
                  <c:v>270.42253521126764</c:v>
                </c:pt>
                <c:pt idx="7">
                  <c:v>480</c:v>
                </c:pt>
                <c:pt idx="8">
                  <c:v>184.61538461538461</c:v>
                </c:pt>
                <c:pt idx="9">
                  <c:v>89.719626168224295</c:v>
                </c:pt>
                <c:pt idx="10">
                  <c:v>259.45945945945948</c:v>
                </c:pt>
                <c:pt idx="11">
                  <c:v>96</c:v>
                </c:pt>
                <c:pt idx="12">
                  <c:v>480</c:v>
                </c:pt>
                <c:pt idx="13">
                  <c:v>220.68965517241381</c:v>
                </c:pt>
                <c:pt idx="14">
                  <c:v>1280</c:v>
                </c:pt>
              </c:numCache>
            </c:numRef>
          </c:val>
        </c:ser>
        <c:ser>
          <c:idx val="1"/>
          <c:order val="1"/>
          <c:tx>
            <c:strRef>
              <c:f>NotePuissance!$E$4</c:f>
              <c:strCache>
                <c:ptCount val="1"/>
                <c:pt idx="0">
                  <c:v>Temps charge min Batterie 8,4V 2100mAh</c:v>
                </c:pt>
              </c:strCache>
            </c:strRef>
          </c:tx>
          <c:cat>
            <c:multiLvlStrRef>
              <c:f>NotePuissance!$A$5:$C$19</c:f>
              <c:multiLvlStrCache>
                <c:ptCount val="15"/>
                <c:lvl>
                  <c:pt idx="0">
                    <c:v>SL USB PLUS 5V</c:v>
                  </c:pt>
                  <c:pt idx="1">
                    <c:v>Solaris 4 USB</c:v>
                  </c:pt>
                  <c:pt idx="2">
                    <c:v>PT3</c:v>
                  </c:pt>
                  <c:pt idx="3">
                    <c:v>Extreme</c:v>
                  </c:pt>
                  <c:pt idx="4">
                    <c:v>Explorer</c:v>
                  </c:pt>
                  <c:pt idx="5">
                    <c:v>Fly</c:v>
                  </c:pt>
                  <c:pt idx="6">
                    <c:v>Nomad 7
en 5 V</c:v>
                  </c:pt>
                  <c:pt idx="7">
                    <c:v>Sunlinq 3 (6,5W)</c:v>
                  </c:pt>
                  <c:pt idx="8">
                    <c:v>Sunlinq 4 12W</c:v>
                  </c:pt>
                  <c:pt idx="9">
                    <c:v>P3 30W 12V</c:v>
                  </c:pt>
                  <c:pt idx="10">
                    <c:v>Solaris 12 - 12V</c:v>
                  </c:pt>
                  <c:pt idx="11">
                    <c:v>Solaris 26 - 12V</c:v>
                  </c:pt>
                  <c:pt idx="12">
                    <c:v>PT6</c:v>
                  </c:pt>
                  <c:pt idx="13">
                    <c:v>Powerfilm
10 W - F15-600</c:v>
                  </c:pt>
                  <c:pt idx="14">
                    <c:v>Nomad 7
en 12 V</c:v>
                  </c:pt>
                </c:lvl>
                <c:lvl>
                  <c:pt idx="0">
                    <c:v>Global Solar</c:v>
                  </c:pt>
                  <c:pt idx="1">
                    <c:v>Brunton</c:v>
                  </c:pt>
                  <c:pt idx="2">
                    <c:v>Powertec</c:v>
                  </c:pt>
                  <c:pt idx="3">
                    <c:v>Powertraveller</c:v>
                  </c:pt>
                  <c:pt idx="4">
                    <c:v>Powertraveller</c:v>
                  </c:pt>
                  <c:pt idx="5">
                    <c:v>ILAND</c:v>
                  </c:pt>
                  <c:pt idx="6">
                    <c:v>Goal0</c:v>
                  </c:pt>
                  <c:pt idx="7">
                    <c:v>Global Solar</c:v>
                  </c:pt>
                  <c:pt idx="8">
                    <c:v>Global Solar</c:v>
                  </c:pt>
                  <c:pt idx="9">
                    <c:v>Global Solar</c:v>
                  </c:pt>
                  <c:pt idx="10">
                    <c:v>Brunton</c:v>
                  </c:pt>
                  <c:pt idx="11">
                    <c:v>Brunton</c:v>
                  </c:pt>
                  <c:pt idx="12">
                    <c:v>Powertec</c:v>
                  </c:pt>
                  <c:pt idx="13">
                    <c:v>Powerfilm</c:v>
                  </c:pt>
                  <c:pt idx="14">
                    <c:v>Goal0</c:v>
                  </c:pt>
                </c:lvl>
                <c:lvl>
                  <c:pt idx="1">
                    <c:v>Panneaux 5V</c:v>
                  </c:pt>
                  <c:pt idx="8">
                    <c:v>Panneaux 12V</c:v>
                  </c:pt>
                </c:lvl>
              </c:multiLvlStrCache>
            </c:multiLvlStrRef>
          </c:cat>
          <c:val>
            <c:numRef>
              <c:f>NotePuissance!$E$5:$E$19</c:f>
              <c:numCache>
                <c:formatCode>General</c:formatCode>
                <c:ptCount val="15"/>
                <c:pt idx="7" formatCode="0&quot; mn&quot;">
                  <c:v>434.48275862068971</c:v>
                </c:pt>
                <c:pt idx="8" formatCode="0&quot; mn&quot;">
                  <c:v>129.89690721649484</c:v>
                </c:pt>
                <c:pt idx="9" formatCode="0&quot; mn&quot;">
                  <c:v>62.376237623762378</c:v>
                </c:pt>
                <c:pt idx="10" formatCode="0&quot; mn&quot;">
                  <c:v>217.24137931034485</c:v>
                </c:pt>
                <c:pt idx="11" formatCode="0&quot; mn&quot;">
                  <c:v>65.284974093264253</c:v>
                </c:pt>
                <c:pt idx="12" formatCode="0&quot; mn&quot;">
                  <c:v>340.54054054054052</c:v>
                </c:pt>
                <c:pt idx="13" formatCode="0&quot; mn&quot;">
                  <c:v>148.23529411764707</c:v>
                </c:pt>
                <c:pt idx="14" formatCode="0&quot; mn&quot;">
                  <c:v>969.23076923076917</c:v>
                </c:pt>
              </c:numCache>
            </c:numRef>
          </c:val>
        </c:ser>
        <c:ser>
          <c:idx val="2"/>
          <c:order val="2"/>
          <c:tx>
            <c:strRef>
              <c:f>NotePuissance!$F$4</c:f>
              <c:strCache>
                <c:ptCount val="1"/>
                <c:pt idx="0">
                  <c:v>Temps charge min Batterie 11,4V 2100mAh</c:v>
                </c:pt>
              </c:strCache>
            </c:strRef>
          </c:tx>
          <c:cat>
            <c:multiLvlStrRef>
              <c:f>NotePuissance!$A$5:$C$19</c:f>
              <c:multiLvlStrCache>
                <c:ptCount val="15"/>
                <c:lvl>
                  <c:pt idx="0">
                    <c:v>SL USB PLUS 5V</c:v>
                  </c:pt>
                  <c:pt idx="1">
                    <c:v>Solaris 4 USB</c:v>
                  </c:pt>
                  <c:pt idx="2">
                    <c:v>PT3</c:v>
                  </c:pt>
                  <c:pt idx="3">
                    <c:v>Extreme</c:v>
                  </c:pt>
                  <c:pt idx="4">
                    <c:v>Explorer</c:v>
                  </c:pt>
                  <c:pt idx="5">
                    <c:v>Fly</c:v>
                  </c:pt>
                  <c:pt idx="6">
                    <c:v>Nomad 7
en 5 V</c:v>
                  </c:pt>
                  <c:pt idx="7">
                    <c:v>Sunlinq 3 (6,5W)</c:v>
                  </c:pt>
                  <c:pt idx="8">
                    <c:v>Sunlinq 4 12W</c:v>
                  </c:pt>
                  <c:pt idx="9">
                    <c:v>P3 30W 12V</c:v>
                  </c:pt>
                  <c:pt idx="10">
                    <c:v>Solaris 12 - 12V</c:v>
                  </c:pt>
                  <c:pt idx="11">
                    <c:v>Solaris 26 - 12V</c:v>
                  </c:pt>
                  <c:pt idx="12">
                    <c:v>PT6</c:v>
                  </c:pt>
                  <c:pt idx="13">
                    <c:v>Powerfilm
10 W - F15-600</c:v>
                  </c:pt>
                  <c:pt idx="14">
                    <c:v>Nomad 7
en 12 V</c:v>
                  </c:pt>
                </c:lvl>
                <c:lvl>
                  <c:pt idx="0">
                    <c:v>Global Solar</c:v>
                  </c:pt>
                  <c:pt idx="1">
                    <c:v>Brunton</c:v>
                  </c:pt>
                  <c:pt idx="2">
                    <c:v>Powertec</c:v>
                  </c:pt>
                  <c:pt idx="3">
                    <c:v>Powertraveller</c:v>
                  </c:pt>
                  <c:pt idx="4">
                    <c:v>Powertraveller</c:v>
                  </c:pt>
                  <c:pt idx="5">
                    <c:v>ILAND</c:v>
                  </c:pt>
                  <c:pt idx="6">
                    <c:v>Goal0</c:v>
                  </c:pt>
                  <c:pt idx="7">
                    <c:v>Global Solar</c:v>
                  </c:pt>
                  <c:pt idx="8">
                    <c:v>Global Solar</c:v>
                  </c:pt>
                  <c:pt idx="9">
                    <c:v>Global Solar</c:v>
                  </c:pt>
                  <c:pt idx="10">
                    <c:v>Brunton</c:v>
                  </c:pt>
                  <c:pt idx="11">
                    <c:v>Brunton</c:v>
                  </c:pt>
                  <c:pt idx="12">
                    <c:v>Powertec</c:v>
                  </c:pt>
                  <c:pt idx="13">
                    <c:v>Powerfilm</c:v>
                  </c:pt>
                  <c:pt idx="14">
                    <c:v>Goal0</c:v>
                  </c:pt>
                </c:lvl>
                <c:lvl>
                  <c:pt idx="1">
                    <c:v>Panneaux 5V</c:v>
                  </c:pt>
                  <c:pt idx="8">
                    <c:v>Panneaux 12V</c:v>
                  </c:pt>
                </c:lvl>
              </c:multiLvlStrCache>
            </c:multiLvlStrRef>
          </c:cat>
          <c:val>
            <c:numRef>
              <c:f>NotePuissance!$F$5:$F$19</c:f>
              <c:numCache>
                <c:formatCode>General</c:formatCode>
                <c:ptCount val="15"/>
                <c:pt idx="7" formatCode="0&quot; mn&quot;">
                  <c:v>741.17647058823525</c:v>
                </c:pt>
                <c:pt idx="8" formatCode="0&quot; mn&quot;">
                  <c:v>247.05882352941177</c:v>
                </c:pt>
                <c:pt idx="9" formatCode="0&quot; mn&quot;">
                  <c:v>88.732394366197184</c:v>
                </c:pt>
                <c:pt idx="10" formatCode="0&quot; mn&quot;">
                  <c:v>360</c:v>
                </c:pt>
                <c:pt idx="11" formatCode="0&quot; mn&quot;">
                  <c:v>96.92307692307692</c:v>
                </c:pt>
                <c:pt idx="12" formatCode="0&quot; mn&quot;">
                  <c:v>600</c:v>
                </c:pt>
                <c:pt idx="13" formatCode="0&quot; mn&quot;">
                  <c:v>196.875</c:v>
                </c:pt>
                <c:pt idx="14" formatCode="0&quot; mn&quot;">
                  <c:v>1145.4545454545455</c:v>
                </c:pt>
              </c:numCache>
            </c:numRef>
          </c:val>
        </c:ser>
        <c:axId val="104090624"/>
        <c:axId val="104104704"/>
      </c:barChart>
      <c:catAx>
        <c:axId val="10409062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04104704"/>
        <c:crosses val="autoZero"/>
        <c:auto val="1"/>
        <c:lblAlgn val="ctr"/>
        <c:lblOffset val="100"/>
      </c:catAx>
      <c:valAx>
        <c:axId val="104104704"/>
        <c:scaling>
          <c:orientation val="minMax"/>
        </c:scaling>
        <c:axPos val="l"/>
        <c:majorGridlines/>
        <c:numFmt formatCode="0&quot; mn&quot;" sourceLinked="1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04090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0844138818384"/>
          <c:y val="7.2887879610659942E-2"/>
          <c:w val="0.4134414557603574"/>
          <c:h val="0.14576012637918692"/>
        </c:manualLayout>
      </c:layout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tx>
            <c:strRef>
              <c:f>'Autres schémas'!$A$8</c:f>
              <c:strCache>
                <c:ptCount val="1"/>
                <c:pt idx="0">
                  <c:v>Source de tension parfaite 12V</c:v>
                </c:pt>
              </c:strCache>
            </c:strRef>
          </c:tx>
          <c:spPr>
            <a:ln w="444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'Autres schémas'!$D$7:$N$7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0.5</c:v>
                </c:pt>
                <c:pt idx="10">
                  <c:v>0.1</c:v>
                </c:pt>
              </c:numCache>
            </c:numRef>
          </c:xVal>
          <c:yVal>
            <c:numRef>
              <c:f>'Autres schémas'!$D$8:$N$8</c:f>
              <c:numCache>
                <c:formatCode>0" A"</c:formatCode>
                <c:ptCount val="11"/>
                <c:pt idx="0">
                  <c:v>0.4</c:v>
                </c:pt>
                <c:pt idx="1">
                  <c:v>0.48</c:v>
                </c:pt>
                <c:pt idx="2">
                  <c:v>0.6</c:v>
                </c:pt>
                <c:pt idx="3">
                  <c:v>0.8</c:v>
                </c:pt>
                <c:pt idx="4">
                  <c:v>1.2</c:v>
                </c:pt>
                <c:pt idx="5">
                  <c:v>2.4</c:v>
                </c:pt>
                <c:pt idx="6">
                  <c:v>4</c:v>
                </c:pt>
                <c:pt idx="7">
                  <c:v>6</c:v>
                </c:pt>
                <c:pt idx="8">
                  <c:v>12</c:v>
                </c:pt>
                <c:pt idx="9">
                  <c:v>24</c:v>
                </c:pt>
                <c:pt idx="10">
                  <c:v>120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'Autres schémas'!$A$9</c:f>
              <c:strCache>
                <c:ptCount val="1"/>
                <c:pt idx="0">
                  <c:v>Source de courant parfaite 1,5A</c:v>
                </c:pt>
              </c:strCache>
            </c:strRef>
          </c:tx>
          <c:spPr>
            <a:ln w="444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'Autres schémas'!$D$7:$N$7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0.5</c:v>
                </c:pt>
                <c:pt idx="10">
                  <c:v>0.1</c:v>
                </c:pt>
              </c:numCache>
            </c:numRef>
          </c:xVal>
          <c:yVal>
            <c:numRef>
              <c:f>'Autres schémas'!$D$9:$N$9</c:f>
              <c:numCache>
                <c:formatCode>0.0" A"</c:formatCode>
                <c:ptCount val="11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'Autres schémas'!$A$10</c:f>
              <c:strCache>
                <c:ptCount val="1"/>
                <c:pt idx="0">
                  <c:v>Panneau typique 12V - 12W</c:v>
                </c:pt>
              </c:strCache>
            </c:strRef>
          </c:tx>
          <c:spPr>
            <a:ln w="44450"/>
          </c:spPr>
          <c:marker>
            <c:symbol val="none"/>
          </c:marker>
          <c:xVal>
            <c:numRef>
              <c:f>'Autres schémas'!$D$7:$N$7</c:f>
              <c:numCache>
                <c:formatCode>0" ohms"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0.5</c:v>
                </c:pt>
                <c:pt idx="10">
                  <c:v>0.1</c:v>
                </c:pt>
              </c:numCache>
            </c:numRef>
          </c:xVal>
          <c:yVal>
            <c:numRef>
              <c:f>'Autres schémas'!$D$10:$N$10</c:f>
              <c:numCache>
                <c:formatCode>0.0" A"</c:formatCode>
                <c:ptCount val="11"/>
                <c:pt idx="0">
                  <c:v>0.7</c:v>
                </c:pt>
                <c:pt idx="1">
                  <c:v>0.81399999999999995</c:v>
                </c:pt>
                <c:pt idx="2">
                  <c:v>0.98</c:v>
                </c:pt>
                <c:pt idx="3">
                  <c:v>1.2150000000000001</c:v>
                </c:pt>
                <c:pt idx="4">
                  <c:v>1.56</c:v>
                </c:pt>
                <c:pt idx="5">
                  <c:v>1.954</c:v>
                </c:pt>
                <c:pt idx="6">
                  <c:v>2.0430000000000001</c:v>
                </c:pt>
                <c:pt idx="7">
                  <c:v>2.0710000000000002</c:v>
                </c:pt>
                <c:pt idx="8">
                  <c:v>2.0910000000000002</c:v>
                </c:pt>
                <c:pt idx="9">
                  <c:v>2.0990000000000002</c:v>
                </c:pt>
                <c:pt idx="10">
                  <c:v>2.1059999999999999</c:v>
                </c:pt>
              </c:numCache>
            </c:numRef>
          </c:yVal>
          <c:smooth val="1"/>
        </c:ser>
        <c:axId val="104187392"/>
        <c:axId val="104188928"/>
      </c:scatterChart>
      <c:valAx>
        <c:axId val="104187392"/>
        <c:scaling>
          <c:orientation val="minMax"/>
          <c:max val="30"/>
        </c:scaling>
        <c:axPos val="b"/>
        <c:numFmt formatCode="0&quot; ohms&quot;" sourceLinked="1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104188928"/>
        <c:crosses val="autoZero"/>
        <c:crossBetween val="midCat"/>
      </c:valAx>
      <c:valAx>
        <c:axId val="104188928"/>
        <c:scaling>
          <c:orientation val="minMax"/>
          <c:max val="10"/>
        </c:scaling>
        <c:axPos val="l"/>
        <c:majorGridlines/>
        <c:numFmt formatCode="0&quot; A&quot;" sourceLinked="1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1041873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9807750501775607"/>
          <c:y val="5.5163295586032911E-2"/>
          <c:w val="0.27401307189542534"/>
          <c:h val="0.21672796280237142"/>
        </c:manualLayout>
      </c:layout>
      <c:spPr>
        <a:solidFill>
          <a:schemeClr val="bg1"/>
        </a:solidFill>
        <a:ln>
          <a:solidFill>
            <a:schemeClr val="accent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c:spPr>
      <c:txPr>
        <a:bodyPr/>
        <a:lstStyle/>
        <a:p>
          <a:pPr>
            <a:defRPr sz="1400"/>
          </a:pPr>
          <a:endParaRPr lang="fr-FR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68</xdr:row>
      <xdr:rowOff>123824</xdr:rowOff>
    </xdr:from>
    <xdr:to>
      <xdr:col>16</xdr:col>
      <xdr:colOff>571500</xdr:colOff>
      <xdr:row>113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819150</xdr:colOff>
      <xdr:row>68</xdr:row>
      <xdr:rowOff>123825</xdr:rowOff>
    </xdr:from>
    <xdr:to>
      <xdr:col>26</xdr:col>
      <xdr:colOff>752475</xdr:colOff>
      <xdr:row>113</xdr:row>
      <xdr:rowOff>123826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133350</xdr:colOff>
      <xdr:row>117</xdr:row>
      <xdr:rowOff>0</xdr:rowOff>
    </xdr:from>
    <xdr:to>
      <xdr:col>16</xdr:col>
      <xdr:colOff>561975</xdr:colOff>
      <xdr:row>162</xdr:row>
      <xdr:rowOff>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819150</xdr:colOff>
      <xdr:row>117</xdr:row>
      <xdr:rowOff>0</xdr:rowOff>
    </xdr:from>
    <xdr:to>
      <xdr:col>26</xdr:col>
      <xdr:colOff>752475</xdr:colOff>
      <xdr:row>162</xdr:row>
      <xdr:rowOff>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352425</xdr:colOff>
      <xdr:row>70</xdr:row>
      <xdr:rowOff>28575</xdr:rowOff>
    </xdr:from>
    <xdr:to>
      <xdr:col>14</xdr:col>
      <xdr:colOff>1133475</xdr:colOff>
      <xdr:row>72</xdr:row>
      <xdr:rowOff>95250</xdr:rowOff>
    </xdr:to>
    <xdr:sp macro="" textlink="">
      <xdr:nvSpPr>
        <xdr:cNvPr id="6" name="ZoneTexte 5"/>
        <xdr:cNvSpPr txBox="1"/>
      </xdr:nvSpPr>
      <xdr:spPr>
        <a:xfrm>
          <a:off x="3857625" y="19583400"/>
          <a:ext cx="5753100" cy="390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>
              <a:solidFill>
                <a:schemeClr val="tx2">
                  <a:lumMod val="75000"/>
                </a:schemeClr>
              </a:solidFill>
            </a:rPr>
            <a:t>Intensité panneaux 12V en fonction de la resistance</a:t>
          </a:r>
        </a:p>
      </xdr:txBody>
    </xdr:sp>
    <xdr:clientData/>
  </xdr:twoCellAnchor>
  <xdr:twoCellAnchor>
    <xdr:from>
      <xdr:col>5</xdr:col>
      <xdr:colOff>523875</xdr:colOff>
      <xdr:row>118</xdr:row>
      <xdr:rowOff>104775</xdr:rowOff>
    </xdr:from>
    <xdr:to>
      <xdr:col>14</xdr:col>
      <xdr:colOff>352425</xdr:colOff>
      <xdr:row>121</xdr:row>
      <xdr:rowOff>66675</xdr:rowOff>
    </xdr:to>
    <xdr:sp macro="" textlink="">
      <xdr:nvSpPr>
        <xdr:cNvPr id="7" name="ZoneTexte 6"/>
        <xdr:cNvSpPr txBox="1"/>
      </xdr:nvSpPr>
      <xdr:spPr>
        <a:xfrm>
          <a:off x="4029075" y="25660350"/>
          <a:ext cx="480060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600" b="1">
              <a:solidFill>
                <a:schemeClr val="tx2">
                  <a:lumMod val="75000"/>
                </a:schemeClr>
              </a:solidFill>
            </a:rPr>
            <a:t>Puissance panneaux 12V en fonction de la resistance</a:t>
          </a:r>
        </a:p>
      </xdr:txBody>
    </xdr:sp>
    <xdr:clientData/>
  </xdr:twoCellAnchor>
  <xdr:twoCellAnchor>
    <xdr:from>
      <xdr:col>17</xdr:col>
      <xdr:colOff>276225</xdr:colOff>
      <xdr:row>118</xdr:row>
      <xdr:rowOff>123825</xdr:rowOff>
    </xdr:from>
    <xdr:to>
      <xdr:col>23</xdr:col>
      <xdr:colOff>504825</xdr:colOff>
      <xdr:row>121</xdr:row>
      <xdr:rowOff>85725</xdr:rowOff>
    </xdr:to>
    <xdr:sp macro="" textlink="">
      <xdr:nvSpPr>
        <xdr:cNvPr id="8" name="ZoneTexte 7"/>
        <xdr:cNvSpPr txBox="1"/>
      </xdr:nvSpPr>
      <xdr:spPr>
        <a:xfrm>
          <a:off x="11344275" y="25679400"/>
          <a:ext cx="4800600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600" b="1">
              <a:solidFill>
                <a:schemeClr val="tx2">
                  <a:lumMod val="75000"/>
                </a:schemeClr>
              </a:solidFill>
            </a:rPr>
            <a:t>Puissance panneaux 5V en fonction de la resistance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0.21156</cdr:x>
      <cdr:y>0.06275</cdr:y>
    </cdr:from>
    <cdr:to>
      <cdr:x>0.7896</cdr:x>
      <cdr:y>0.13333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43076" y="457200"/>
          <a:ext cx="4762538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 b="1">
              <a:solidFill>
                <a:schemeClr val="tx2">
                  <a:lumMod val="75000"/>
                </a:schemeClr>
              </a:solidFill>
            </a:rPr>
            <a:t>Intensité panneaux 5V en fonction de la résistance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523876</xdr:colOff>
      <xdr:row>4</xdr:row>
      <xdr:rowOff>123824</xdr:rowOff>
    </xdr:from>
    <xdr:to>
      <xdr:col>20</xdr:col>
      <xdr:colOff>619125</xdr:colOff>
      <xdr:row>21</xdr:row>
      <xdr:rowOff>161924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85726</xdr:colOff>
      <xdr:row>1</xdr:row>
      <xdr:rowOff>1314450</xdr:rowOff>
    </xdr:from>
    <xdr:to>
      <xdr:col>13</xdr:col>
      <xdr:colOff>25713</xdr:colOff>
      <xdr:row>5</xdr:row>
      <xdr:rowOff>152400</xdr:rowOff>
    </xdr:to>
    <xdr:sp macro="" textlink="">
      <xdr:nvSpPr>
        <xdr:cNvPr id="9" name="Cloud"/>
        <xdr:cNvSpPr>
          <a:spLocks noChangeAspect="1" noEditPoints="1" noChangeArrowheads="1"/>
        </xdr:cNvSpPr>
      </xdr:nvSpPr>
      <xdr:spPr bwMode="auto">
        <a:xfrm>
          <a:off x="7543801" y="1514475"/>
          <a:ext cx="2225987" cy="1247775"/>
        </a:xfrm>
        <a:custGeom>
          <a:avLst/>
          <a:gdLst>
            <a:gd name="T0" fmla="*/ 67 w 21600"/>
            <a:gd name="T1" fmla="*/ 10800 h 21600"/>
            <a:gd name="T2" fmla="*/ 10800 w 21600"/>
            <a:gd name="T3" fmla="*/ 21577 h 21600"/>
            <a:gd name="T4" fmla="*/ 21582 w 21600"/>
            <a:gd name="T5" fmla="*/ 10800 h 21600"/>
            <a:gd name="T6" fmla="*/ 10800 w 21600"/>
            <a:gd name="T7" fmla="*/ 1235 h 21600"/>
            <a:gd name="T8" fmla="*/ 2977 w 21600"/>
            <a:gd name="T9" fmla="*/ 3262 h 21600"/>
            <a:gd name="T10" fmla="*/ 17087 w 21600"/>
            <a:gd name="T11" fmla="*/ 173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 extrusionOk="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w="21600" h="21600" fill="none" extrusionOk="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w="21600" h="21600" fill="none" extrusionOk="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w="21600" h="21600" fill="none" extrusionOk="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w="21600" h="21600" fill="none" extrusionOk="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w="21600" h="21600" fill="none" extrusionOk="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w="21600" h="21600" fill="none" extrusionOk="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w="21600" h="21600" fill="none" extrusionOk="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w="21600" h="21600" fill="none" extrusionOk="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w="21600" h="21600" fill="none" extrusionOk="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w="21600" h="21600" fill="none" extrusionOk="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w="21600" h="21600" fill="none" extrusionOk="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 editAs="oneCell">
    <xdr:from>
      <xdr:col>16</xdr:col>
      <xdr:colOff>685800</xdr:colOff>
      <xdr:row>1</xdr:row>
      <xdr:rowOff>1057275</xdr:rowOff>
    </xdr:from>
    <xdr:to>
      <xdr:col>18</xdr:col>
      <xdr:colOff>95250</xdr:colOff>
      <xdr:row>3</xdr:row>
      <xdr:rowOff>152400</xdr:rowOff>
    </xdr:to>
    <xdr:pic>
      <xdr:nvPicPr>
        <xdr:cNvPr id="5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25400" y="1257300"/>
          <a:ext cx="933450" cy="93345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285751</xdr:colOff>
      <xdr:row>1</xdr:row>
      <xdr:rowOff>1352550</xdr:rowOff>
    </xdr:from>
    <xdr:to>
      <xdr:col>14</xdr:col>
      <xdr:colOff>225738</xdr:colOff>
      <xdr:row>4</xdr:row>
      <xdr:rowOff>209550</xdr:rowOff>
    </xdr:to>
    <xdr:sp macro="" textlink="">
      <xdr:nvSpPr>
        <xdr:cNvPr id="8" name="Cloud"/>
        <xdr:cNvSpPr>
          <a:spLocks noChangeAspect="1" noEditPoints="1" noChangeArrowheads="1"/>
        </xdr:cNvSpPr>
      </xdr:nvSpPr>
      <xdr:spPr bwMode="auto">
        <a:xfrm>
          <a:off x="8515351" y="1552575"/>
          <a:ext cx="2225987" cy="981075"/>
        </a:xfrm>
        <a:custGeom>
          <a:avLst/>
          <a:gdLst>
            <a:gd name="T0" fmla="*/ 67 w 21600"/>
            <a:gd name="T1" fmla="*/ 10800 h 21600"/>
            <a:gd name="T2" fmla="*/ 10800 w 21600"/>
            <a:gd name="T3" fmla="*/ 21577 h 21600"/>
            <a:gd name="T4" fmla="*/ 21582 w 21600"/>
            <a:gd name="T5" fmla="*/ 10800 h 21600"/>
            <a:gd name="T6" fmla="*/ 10800 w 21600"/>
            <a:gd name="T7" fmla="*/ 1235 h 21600"/>
            <a:gd name="T8" fmla="*/ 2977 w 21600"/>
            <a:gd name="T9" fmla="*/ 3262 h 21600"/>
            <a:gd name="T10" fmla="*/ 17087 w 21600"/>
            <a:gd name="T11" fmla="*/ 173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 extrusionOk="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w="21600" h="21600" fill="none" extrusionOk="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w="21600" h="21600" fill="none" extrusionOk="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w="21600" h="21600" fill="none" extrusionOk="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w="21600" h="21600" fill="none" extrusionOk="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w="21600" h="21600" fill="none" extrusionOk="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w="21600" h="21600" fill="none" extrusionOk="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w="21600" h="21600" fill="none" extrusionOk="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w="21600" h="21600" fill="none" extrusionOk="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w="21600" h="21600" fill="none" extrusionOk="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w="21600" h="21600" fill="none" extrusionOk="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w="21600" h="21600" fill="none" extrusionOk="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13</xdr:col>
      <xdr:colOff>723901</xdr:colOff>
      <xdr:row>1</xdr:row>
      <xdr:rowOff>1314450</xdr:rowOff>
    </xdr:from>
    <xdr:to>
      <xdr:col>15</xdr:col>
      <xdr:colOff>294338</xdr:colOff>
      <xdr:row>3</xdr:row>
      <xdr:rowOff>209550</xdr:rowOff>
    </xdr:to>
    <xdr:sp macro="" textlink="">
      <xdr:nvSpPr>
        <xdr:cNvPr id="5122" name="Cloud"/>
        <xdr:cNvSpPr>
          <a:spLocks noChangeAspect="1" noEditPoints="1" noChangeArrowheads="1"/>
        </xdr:cNvSpPr>
      </xdr:nvSpPr>
      <xdr:spPr bwMode="auto">
        <a:xfrm>
          <a:off x="10477501" y="1514475"/>
          <a:ext cx="1094437" cy="733425"/>
        </a:xfrm>
        <a:custGeom>
          <a:avLst/>
          <a:gdLst>
            <a:gd name="T0" fmla="*/ 67 w 21600"/>
            <a:gd name="T1" fmla="*/ 10800 h 21600"/>
            <a:gd name="T2" fmla="*/ 10800 w 21600"/>
            <a:gd name="T3" fmla="*/ 21577 h 21600"/>
            <a:gd name="T4" fmla="*/ 21582 w 21600"/>
            <a:gd name="T5" fmla="*/ 10800 h 21600"/>
            <a:gd name="T6" fmla="*/ 10800 w 21600"/>
            <a:gd name="T7" fmla="*/ 1235 h 21600"/>
            <a:gd name="T8" fmla="*/ 2977 w 21600"/>
            <a:gd name="T9" fmla="*/ 3262 h 21600"/>
            <a:gd name="T10" fmla="*/ 17087 w 21600"/>
            <a:gd name="T11" fmla="*/ 173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 extrusionOk="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close/>
            </a:path>
            <a:path w="21600" h="21600" fill="none" extrusionOk="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w="21600" h="21600" fill="none" extrusionOk="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w="21600" h="21600" fill="none" extrusionOk="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w="21600" h="21600" fill="none" extrusionOk="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w="21600" h="21600" fill="none" extrusionOk="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w="21600" h="21600" fill="none" extrusionOk="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w="21600" h="21600" fill="none" extrusionOk="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w="21600" h="21600" fill="none" extrusionOk="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w="21600" h="21600" fill="none" extrusionOk="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w="21600" h="21600" fill="none" extrusionOk="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w="21600" h="21600" fill="none" extrusionOk="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 editAs="oneCell">
    <xdr:from>
      <xdr:col>15</xdr:col>
      <xdr:colOff>66675</xdr:colOff>
      <xdr:row>1</xdr:row>
      <xdr:rowOff>952500</xdr:rowOff>
    </xdr:from>
    <xdr:to>
      <xdr:col>16</xdr:col>
      <xdr:colOff>600075</xdr:colOff>
      <xdr:row>4</xdr:row>
      <xdr:rowOff>123825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44275" y="1152525"/>
          <a:ext cx="1295400" cy="1295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</cdr:x>
      <cdr:y>0.90691</cdr:y>
    </cdr:from>
    <cdr:to>
      <cdr:x>0.94069</cdr:x>
      <cdr:y>0.99752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800724" y="2876550"/>
          <a:ext cx="695325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W/m2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66675</xdr:rowOff>
    </xdr:from>
    <xdr:to>
      <xdr:col>11</xdr:col>
      <xdr:colOff>381000</xdr:colOff>
      <xdr:row>58</xdr:row>
      <xdr:rowOff>152400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12</xdr:row>
      <xdr:rowOff>1</xdr:rowOff>
    </xdr:from>
    <xdr:to>
      <xdr:col>14</xdr:col>
      <xdr:colOff>561975</xdr:colOff>
      <xdr:row>36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lobalsolar.com/products/retail/sunlinq-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A21" sqref="A21"/>
    </sheetView>
  </sheetViews>
  <sheetFormatPr baseColWidth="10" defaultColWidth="17.140625" defaultRowHeight="12.75" customHeight="1"/>
  <cols>
    <col min="1" max="1" width="21.28515625" customWidth="1"/>
    <col min="2" max="2" width="29.28515625" customWidth="1"/>
    <col min="3" max="3" width="23.42578125" customWidth="1"/>
    <col min="4" max="4" width="19.42578125" customWidth="1"/>
    <col min="8" max="8" width="20.5703125" customWidth="1"/>
    <col min="11" max="11" width="17.140625" style="13"/>
    <col min="14" max="14" width="17.7109375" customWidth="1"/>
    <col min="15" max="15" width="26.140625" customWidth="1"/>
    <col min="16" max="16" width="23" customWidth="1"/>
    <col min="17" max="17" width="50.140625" style="9" customWidth="1"/>
  </cols>
  <sheetData>
    <row r="1" spans="1:17" ht="60" customHeight="1">
      <c r="A1" s="171" t="s">
        <v>0</v>
      </c>
      <c r="B1" s="171" t="s">
        <v>1</v>
      </c>
      <c r="C1" s="171" t="s">
        <v>3</v>
      </c>
      <c r="D1" s="172" t="s">
        <v>42</v>
      </c>
      <c r="E1" s="173" t="s">
        <v>39</v>
      </c>
      <c r="F1" s="174" t="s">
        <v>37</v>
      </c>
      <c r="G1" s="175" t="s">
        <v>38</v>
      </c>
      <c r="H1" s="171" t="s">
        <v>59</v>
      </c>
      <c r="I1" s="176" t="s">
        <v>63</v>
      </c>
      <c r="J1" s="171" t="s">
        <v>4</v>
      </c>
      <c r="K1" s="177" t="s">
        <v>56</v>
      </c>
      <c r="L1" s="178" t="s">
        <v>57</v>
      </c>
      <c r="M1" s="171" t="s">
        <v>2</v>
      </c>
      <c r="N1" s="171" t="s">
        <v>5</v>
      </c>
      <c r="O1" s="171" t="s">
        <v>76</v>
      </c>
      <c r="P1" s="171" t="s">
        <v>44</v>
      </c>
      <c r="Q1" s="179" t="s">
        <v>46</v>
      </c>
    </row>
    <row r="2" spans="1:17" s="8" customFormat="1" ht="12" customHeight="1">
      <c r="A2" s="180"/>
      <c r="B2" s="180"/>
      <c r="C2" s="180"/>
      <c r="D2" s="181"/>
      <c r="E2" s="182"/>
      <c r="F2" s="183"/>
      <c r="G2" s="181"/>
      <c r="H2" s="180"/>
      <c r="I2" s="181"/>
      <c r="J2" s="180"/>
      <c r="K2" s="184"/>
      <c r="L2" s="185"/>
      <c r="M2" s="180"/>
      <c r="N2" s="180"/>
      <c r="O2" s="180"/>
      <c r="P2" s="180"/>
      <c r="Q2" s="186"/>
    </row>
    <row r="3" spans="1:17" s="11" customFormat="1">
      <c r="A3" s="187" t="s">
        <v>32</v>
      </c>
      <c r="B3" s="187"/>
      <c r="C3" s="188"/>
      <c r="D3" s="189"/>
      <c r="E3" s="190"/>
      <c r="F3" s="191"/>
      <c r="G3" s="189"/>
      <c r="H3" s="188"/>
      <c r="I3" s="189"/>
      <c r="J3" s="188"/>
      <c r="K3" s="192"/>
      <c r="L3" s="193"/>
      <c r="M3" s="188"/>
      <c r="N3" s="188"/>
      <c r="O3" s="188"/>
      <c r="P3" s="188"/>
      <c r="Q3" s="194"/>
    </row>
    <row r="4" spans="1:17" ht="33.75">
      <c r="A4" s="195" t="s">
        <v>33</v>
      </c>
      <c r="B4" s="195" t="s">
        <v>35</v>
      </c>
      <c r="C4" s="196" t="s">
        <v>36</v>
      </c>
      <c r="D4" s="197">
        <v>168</v>
      </c>
      <c r="E4" s="198">
        <v>4</v>
      </c>
      <c r="F4" s="199">
        <v>5</v>
      </c>
      <c r="G4" s="200">
        <v>800</v>
      </c>
      <c r="H4" s="201" t="s">
        <v>58</v>
      </c>
      <c r="I4" s="201" t="s">
        <v>58</v>
      </c>
      <c r="J4" s="201" t="s">
        <v>58</v>
      </c>
      <c r="K4" s="202">
        <v>85</v>
      </c>
      <c r="L4" s="203"/>
      <c r="M4" s="196" t="s">
        <v>8</v>
      </c>
      <c r="N4" s="204" t="s">
        <v>34</v>
      </c>
      <c r="O4" s="196" t="s">
        <v>43</v>
      </c>
      <c r="P4" s="196" t="s">
        <v>45</v>
      </c>
      <c r="Q4" s="205" t="s">
        <v>131</v>
      </c>
    </row>
    <row r="5" spans="1:17" ht="67.5">
      <c r="A5" s="195" t="s">
        <v>33</v>
      </c>
      <c r="B5" s="195" t="s">
        <v>132</v>
      </c>
      <c r="C5" s="196" t="s">
        <v>36</v>
      </c>
      <c r="D5" s="197">
        <v>210</v>
      </c>
      <c r="E5" s="198">
        <v>6.5</v>
      </c>
      <c r="F5" s="199">
        <v>12</v>
      </c>
      <c r="G5" s="200">
        <v>400</v>
      </c>
      <c r="H5" s="201" t="s">
        <v>58</v>
      </c>
      <c r="I5" s="201" t="s">
        <v>58</v>
      </c>
      <c r="J5" s="201" t="s">
        <v>58</v>
      </c>
      <c r="K5" s="202">
        <v>75</v>
      </c>
      <c r="L5" s="203"/>
      <c r="M5" s="196" t="s">
        <v>8</v>
      </c>
      <c r="N5" s="204" t="s">
        <v>34</v>
      </c>
      <c r="O5" s="196" t="s">
        <v>47</v>
      </c>
      <c r="P5" s="196" t="s">
        <v>52</v>
      </c>
      <c r="Q5" s="205" t="s">
        <v>228</v>
      </c>
    </row>
    <row r="6" spans="1:17" ht="33.75">
      <c r="A6" s="195" t="s">
        <v>33</v>
      </c>
      <c r="B6" s="195" t="s">
        <v>133</v>
      </c>
      <c r="C6" s="196" t="s">
        <v>36</v>
      </c>
      <c r="D6" s="197">
        <v>305</v>
      </c>
      <c r="E6" s="198">
        <v>12</v>
      </c>
      <c r="F6" s="199">
        <v>12</v>
      </c>
      <c r="G6" s="200">
        <v>800</v>
      </c>
      <c r="H6" s="201" t="s">
        <v>58</v>
      </c>
      <c r="I6" s="201" t="s">
        <v>58</v>
      </c>
      <c r="J6" s="201" t="s">
        <v>58</v>
      </c>
      <c r="K6" s="206" t="s">
        <v>130</v>
      </c>
      <c r="L6" s="203"/>
      <c r="M6" s="196" t="s">
        <v>8</v>
      </c>
      <c r="N6" s="204" t="s">
        <v>34</v>
      </c>
      <c r="O6" s="196" t="s">
        <v>55</v>
      </c>
      <c r="P6" s="196" t="s">
        <v>54</v>
      </c>
      <c r="Q6" s="205" t="s">
        <v>227</v>
      </c>
    </row>
    <row r="7" spans="1:17" ht="56.25">
      <c r="A7" s="207" t="s">
        <v>33</v>
      </c>
      <c r="B7" s="207" t="s">
        <v>40</v>
      </c>
      <c r="C7" s="196" t="s">
        <v>36</v>
      </c>
      <c r="D7" s="197" t="s">
        <v>50</v>
      </c>
      <c r="E7" s="198">
        <v>30</v>
      </c>
      <c r="F7" s="199">
        <v>12</v>
      </c>
      <c r="G7" s="200">
        <v>1600</v>
      </c>
      <c r="H7" s="201" t="s">
        <v>58</v>
      </c>
      <c r="I7" s="201" t="s">
        <v>58</v>
      </c>
      <c r="J7" s="201" t="s">
        <v>58</v>
      </c>
      <c r="K7" s="202">
        <v>450</v>
      </c>
      <c r="L7" s="203"/>
      <c r="M7" s="196" t="s">
        <v>8</v>
      </c>
      <c r="N7" s="204" t="s">
        <v>34</v>
      </c>
      <c r="O7" s="196" t="s">
        <v>49</v>
      </c>
      <c r="P7" s="196" t="s">
        <v>48</v>
      </c>
      <c r="Q7" s="205" t="s">
        <v>131</v>
      </c>
    </row>
    <row r="8" spans="1:17">
      <c r="A8" s="83"/>
      <c r="B8" s="81"/>
      <c r="C8" s="83"/>
      <c r="D8" s="197"/>
      <c r="E8" s="208"/>
      <c r="F8" s="209"/>
      <c r="G8" s="210"/>
      <c r="H8" s="210"/>
      <c r="I8" s="211"/>
      <c r="J8" s="83"/>
      <c r="K8" s="212"/>
      <c r="L8" s="213"/>
      <c r="M8" s="83"/>
      <c r="N8" s="83"/>
      <c r="O8" s="83"/>
      <c r="P8" s="83"/>
      <c r="Q8" s="214"/>
    </row>
    <row r="9" spans="1:17">
      <c r="A9" s="215" t="s">
        <v>6</v>
      </c>
      <c r="B9" s="215"/>
      <c r="C9" s="216"/>
      <c r="D9" s="197"/>
      <c r="E9" s="217"/>
      <c r="F9" s="218"/>
      <c r="G9" s="219"/>
      <c r="H9" s="220"/>
      <c r="I9" s="221"/>
      <c r="J9" s="216"/>
      <c r="K9" s="222"/>
      <c r="L9" s="223"/>
      <c r="M9" s="216"/>
      <c r="N9" s="216"/>
      <c r="O9" s="216"/>
      <c r="P9" s="216"/>
      <c r="Q9" s="224"/>
    </row>
    <row r="10" spans="1:17" ht="33.75">
      <c r="A10" s="195" t="s">
        <v>7</v>
      </c>
      <c r="B10" s="195" t="s">
        <v>9</v>
      </c>
      <c r="C10" s="196" t="s">
        <v>41</v>
      </c>
      <c r="D10" s="197">
        <v>185</v>
      </c>
      <c r="E10" s="198">
        <v>4</v>
      </c>
      <c r="F10" s="199">
        <v>5</v>
      </c>
      <c r="G10" s="200">
        <v>800</v>
      </c>
      <c r="H10" s="225" t="s">
        <v>58</v>
      </c>
      <c r="I10" s="226" t="s">
        <v>58</v>
      </c>
      <c r="J10" s="201" t="s">
        <v>58</v>
      </c>
      <c r="K10" s="202">
        <v>100</v>
      </c>
      <c r="L10" s="227">
        <v>195</v>
      </c>
      <c r="M10" s="196" t="s">
        <v>8</v>
      </c>
      <c r="N10" s="83" t="s">
        <v>10</v>
      </c>
      <c r="O10" s="196" t="s">
        <v>43</v>
      </c>
      <c r="P10" s="196" t="s">
        <v>51</v>
      </c>
      <c r="Q10" s="205" t="s">
        <v>53</v>
      </c>
    </row>
    <row r="11" spans="1:17" ht="45">
      <c r="A11" s="195" t="s">
        <v>7</v>
      </c>
      <c r="B11" s="195" t="s">
        <v>116</v>
      </c>
      <c r="C11" s="196" t="s">
        <v>74</v>
      </c>
      <c r="D11" s="197">
        <v>312</v>
      </c>
      <c r="E11" s="198">
        <v>12</v>
      </c>
      <c r="F11" s="199">
        <v>12</v>
      </c>
      <c r="G11" s="200">
        <v>800</v>
      </c>
      <c r="H11" s="225" t="s">
        <v>58</v>
      </c>
      <c r="I11" s="226" t="s">
        <v>58</v>
      </c>
      <c r="J11" s="201" t="s">
        <v>58</v>
      </c>
      <c r="K11" s="202">
        <v>320</v>
      </c>
      <c r="L11" s="227">
        <v>355</v>
      </c>
      <c r="M11" s="196" t="s">
        <v>8</v>
      </c>
      <c r="N11" s="196" t="s">
        <v>68</v>
      </c>
      <c r="O11" s="196" t="s">
        <v>233</v>
      </c>
      <c r="P11" s="196" t="s">
        <v>235</v>
      </c>
      <c r="Q11" s="205" t="s">
        <v>73</v>
      </c>
    </row>
    <row r="12" spans="1:17" ht="45">
      <c r="A12" s="195" t="s">
        <v>7</v>
      </c>
      <c r="B12" s="195" t="s">
        <v>117</v>
      </c>
      <c r="C12" s="196" t="s">
        <v>75</v>
      </c>
      <c r="D12" s="197">
        <v>612</v>
      </c>
      <c r="E12" s="198">
        <v>26</v>
      </c>
      <c r="F12" s="199">
        <v>12</v>
      </c>
      <c r="G12" s="200">
        <v>1600</v>
      </c>
      <c r="H12" s="225" t="s">
        <v>58</v>
      </c>
      <c r="I12" s="226" t="s">
        <v>58</v>
      </c>
      <c r="J12" s="201" t="s">
        <v>58</v>
      </c>
      <c r="K12" s="202">
        <v>530</v>
      </c>
      <c r="L12" s="227">
        <v>695</v>
      </c>
      <c r="M12" s="196" t="s">
        <v>8</v>
      </c>
      <c r="N12" s="196" t="s">
        <v>68</v>
      </c>
      <c r="O12" s="196" t="s">
        <v>234</v>
      </c>
      <c r="P12" s="196" t="s">
        <v>236</v>
      </c>
      <c r="Q12" s="205" t="s">
        <v>72</v>
      </c>
    </row>
    <row r="13" spans="1:17" ht="33.75">
      <c r="A13" s="195" t="s">
        <v>7</v>
      </c>
      <c r="B13" s="195" t="s">
        <v>11</v>
      </c>
      <c r="C13" s="196" t="s">
        <v>86</v>
      </c>
      <c r="D13" s="197">
        <v>153</v>
      </c>
      <c r="E13" s="208"/>
      <c r="F13" s="199">
        <v>5</v>
      </c>
      <c r="G13" s="225" t="s">
        <v>58</v>
      </c>
      <c r="H13" s="200">
        <v>1000</v>
      </c>
      <c r="I13" s="228">
        <v>3200</v>
      </c>
      <c r="J13" s="196" t="s">
        <v>21</v>
      </c>
      <c r="K13" s="206">
        <v>60</v>
      </c>
      <c r="L13" s="227">
        <v>70</v>
      </c>
      <c r="M13" s="201" t="s">
        <v>58</v>
      </c>
      <c r="N13" s="196" t="s">
        <v>68</v>
      </c>
      <c r="O13" s="196" t="s">
        <v>64</v>
      </c>
      <c r="P13" s="201" t="s">
        <v>58</v>
      </c>
      <c r="Q13" s="205" t="s">
        <v>65</v>
      </c>
    </row>
    <row r="14" spans="1:17" ht="56.25">
      <c r="A14" s="195" t="s">
        <v>7</v>
      </c>
      <c r="B14" s="195" t="s">
        <v>118</v>
      </c>
      <c r="C14" s="196" t="s">
        <v>86</v>
      </c>
      <c r="D14" s="197">
        <v>626</v>
      </c>
      <c r="E14" s="83"/>
      <c r="F14" s="199" t="s">
        <v>66</v>
      </c>
      <c r="G14" s="225" t="s">
        <v>58</v>
      </c>
      <c r="H14" s="200" t="s">
        <v>67</v>
      </c>
      <c r="I14" s="228">
        <v>6000</v>
      </c>
      <c r="J14" s="196" t="s">
        <v>21</v>
      </c>
      <c r="K14" s="202">
        <v>220</v>
      </c>
      <c r="L14" s="227">
        <v>250</v>
      </c>
      <c r="M14" s="201" t="s">
        <v>58</v>
      </c>
      <c r="N14" s="196" t="s">
        <v>68</v>
      </c>
      <c r="O14" s="196" t="s">
        <v>70</v>
      </c>
      <c r="P14" s="201" t="s">
        <v>58</v>
      </c>
      <c r="Q14" s="205" t="s">
        <v>71</v>
      </c>
    </row>
    <row r="15" spans="1:17" ht="56.25">
      <c r="A15" s="207" t="s">
        <v>7</v>
      </c>
      <c r="B15" s="207" t="s">
        <v>69</v>
      </c>
      <c r="C15" s="196" t="s">
        <v>86</v>
      </c>
      <c r="D15" s="197">
        <v>92</v>
      </c>
      <c r="E15" s="208" t="s">
        <v>126</v>
      </c>
      <c r="F15" s="209">
        <v>5</v>
      </c>
      <c r="G15" s="210"/>
      <c r="H15" s="210" t="s">
        <v>127</v>
      </c>
      <c r="I15" s="228">
        <v>2800</v>
      </c>
      <c r="J15" s="196" t="s">
        <v>21</v>
      </c>
      <c r="K15" s="202">
        <v>70</v>
      </c>
      <c r="L15" s="227">
        <v>80</v>
      </c>
      <c r="M15" s="196" t="s">
        <v>213</v>
      </c>
      <c r="N15" s="196" t="s">
        <v>124</v>
      </c>
      <c r="O15" s="196" t="s">
        <v>120</v>
      </c>
      <c r="P15" s="201" t="s">
        <v>58</v>
      </c>
      <c r="Q15" s="205" t="s">
        <v>119</v>
      </c>
    </row>
    <row r="16" spans="1:17">
      <c r="A16" s="81"/>
      <c r="B16" s="81"/>
      <c r="C16" s="83"/>
      <c r="D16" s="229"/>
      <c r="E16" s="208"/>
      <c r="F16" s="209"/>
      <c r="G16" s="210"/>
      <c r="H16" s="210"/>
      <c r="I16" s="211"/>
      <c r="J16" s="83"/>
      <c r="K16" s="212"/>
      <c r="L16" s="213"/>
      <c r="M16" s="83"/>
      <c r="N16" s="83"/>
      <c r="O16" s="35"/>
      <c r="P16" s="35"/>
      <c r="Q16" s="230"/>
    </row>
    <row r="17" spans="1:17" s="10" customFormat="1">
      <c r="A17" s="231" t="s">
        <v>13</v>
      </c>
      <c r="B17" s="231"/>
      <c r="C17" s="232"/>
      <c r="D17" s="233"/>
      <c r="E17" s="234"/>
      <c r="F17" s="235"/>
      <c r="G17" s="236"/>
      <c r="H17" s="236"/>
      <c r="I17" s="237"/>
      <c r="J17" s="232"/>
      <c r="K17" s="238"/>
      <c r="L17" s="239"/>
      <c r="M17" s="232"/>
      <c r="N17" s="232"/>
      <c r="O17" s="232"/>
      <c r="P17" s="232"/>
      <c r="Q17" s="240"/>
    </row>
    <row r="18" spans="1:17" ht="33.75">
      <c r="A18" s="241" t="s">
        <v>14</v>
      </c>
      <c r="B18" s="241" t="s">
        <v>15</v>
      </c>
      <c r="C18" s="196" t="s">
        <v>36</v>
      </c>
      <c r="D18" s="197">
        <v>146</v>
      </c>
      <c r="E18" s="198">
        <v>3</v>
      </c>
      <c r="F18" s="199">
        <v>5</v>
      </c>
      <c r="G18" s="200">
        <v>600</v>
      </c>
      <c r="H18" s="225" t="s">
        <v>58</v>
      </c>
      <c r="I18" s="225" t="s">
        <v>58</v>
      </c>
      <c r="J18" s="225" t="s">
        <v>58</v>
      </c>
      <c r="K18" s="202">
        <v>95</v>
      </c>
      <c r="L18" s="213"/>
      <c r="M18" s="242" t="s">
        <v>81</v>
      </c>
      <c r="N18" s="196" t="s">
        <v>12</v>
      </c>
      <c r="O18" s="196" t="s">
        <v>79</v>
      </c>
      <c r="P18" s="196" t="s">
        <v>80</v>
      </c>
      <c r="Q18" s="205" t="s">
        <v>168</v>
      </c>
    </row>
    <row r="19" spans="1:17" ht="45">
      <c r="A19" s="195" t="s">
        <v>14</v>
      </c>
      <c r="B19" s="195" t="s">
        <v>16</v>
      </c>
      <c r="C19" s="196" t="s">
        <v>36</v>
      </c>
      <c r="D19" s="197">
        <v>200</v>
      </c>
      <c r="E19" s="198">
        <v>6</v>
      </c>
      <c r="F19" s="199">
        <v>12</v>
      </c>
      <c r="G19" s="200">
        <v>400</v>
      </c>
      <c r="H19" s="225" t="s">
        <v>58</v>
      </c>
      <c r="I19" s="225" t="s">
        <v>58</v>
      </c>
      <c r="J19" s="225" t="s">
        <v>58</v>
      </c>
      <c r="K19" s="202">
        <v>150</v>
      </c>
      <c r="L19" s="213"/>
      <c r="M19" s="196" t="s">
        <v>82</v>
      </c>
      <c r="N19" s="196" t="s">
        <v>12</v>
      </c>
      <c r="O19" s="196" t="s">
        <v>83</v>
      </c>
      <c r="P19" s="196" t="s">
        <v>89</v>
      </c>
      <c r="Q19" s="205" t="s">
        <v>104</v>
      </c>
    </row>
    <row r="20" spans="1:17" ht="78.75">
      <c r="A20" s="195" t="s">
        <v>14</v>
      </c>
      <c r="B20" s="195" t="s">
        <v>17</v>
      </c>
      <c r="C20" s="196" t="s">
        <v>106</v>
      </c>
      <c r="D20" s="197">
        <v>100</v>
      </c>
      <c r="E20" s="208" t="s">
        <v>126</v>
      </c>
      <c r="F20" s="199">
        <v>5</v>
      </c>
      <c r="G20" s="225" t="s">
        <v>58</v>
      </c>
      <c r="H20" s="200">
        <v>700</v>
      </c>
      <c r="I20" s="228">
        <v>3300</v>
      </c>
      <c r="J20" s="196" t="s">
        <v>21</v>
      </c>
      <c r="K20" s="202">
        <v>45</v>
      </c>
      <c r="L20" s="213"/>
      <c r="M20" s="196" t="s">
        <v>78</v>
      </c>
      <c r="N20" s="196" t="s">
        <v>125</v>
      </c>
      <c r="O20" s="196" t="s">
        <v>77</v>
      </c>
      <c r="P20" s="201" t="s">
        <v>58</v>
      </c>
      <c r="Q20" s="205" t="s">
        <v>103</v>
      </c>
    </row>
    <row r="21" spans="1:17">
      <c r="A21" s="83"/>
      <c r="B21" s="83"/>
      <c r="C21" s="83"/>
      <c r="D21" s="229"/>
      <c r="E21" s="208"/>
      <c r="F21" s="209"/>
      <c r="G21" s="210"/>
      <c r="H21" s="210"/>
      <c r="I21" s="211"/>
      <c r="J21" s="83"/>
      <c r="K21" s="212"/>
      <c r="L21" s="213"/>
      <c r="M21" s="83"/>
      <c r="N21" s="83"/>
      <c r="O21" s="35"/>
      <c r="P21" s="35"/>
      <c r="Q21" s="230"/>
    </row>
    <row r="22" spans="1:17">
      <c r="A22" s="83"/>
      <c r="B22" s="83"/>
      <c r="C22" s="83"/>
      <c r="D22" s="229"/>
      <c r="E22" s="208"/>
      <c r="F22" s="209"/>
      <c r="G22" s="210"/>
      <c r="H22" s="210"/>
      <c r="I22" s="211"/>
      <c r="J22" s="83"/>
      <c r="K22" s="212"/>
      <c r="L22" s="213"/>
      <c r="M22" s="83"/>
      <c r="N22" s="83"/>
      <c r="O22" s="35"/>
      <c r="P22" s="35"/>
      <c r="Q22" s="230"/>
    </row>
    <row r="23" spans="1:17" s="10" customFormat="1">
      <c r="A23" s="231" t="s">
        <v>18</v>
      </c>
      <c r="B23" s="231"/>
      <c r="C23" s="232"/>
      <c r="D23" s="233"/>
      <c r="E23" s="234"/>
      <c r="F23" s="235"/>
      <c r="G23" s="236"/>
      <c r="H23" s="236"/>
      <c r="I23" s="237"/>
      <c r="J23" s="232"/>
      <c r="K23" s="238"/>
      <c r="L23" s="239"/>
      <c r="M23" s="232"/>
      <c r="N23" s="232"/>
      <c r="O23" s="232"/>
      <c r="P23" s="232"/>
      <c r="Q23" s="240"/>
    </row>
    <row r="24" spans="1:17" ht="22.5">
      <c r="A24" s="207" t="s">
        <v>19</v>
      </c>
      <c r="B24" s="207" t="s">
        <v>20</v>
      </c>
      <c r="C24" s="196" t="s">
        <v>122</v>
      </c>
      <c r="D24" s="197" t="s">
        <v>112</v>
      </c>
      <c r="E24" s="198">
        <v>3</v>
      </c>
      <c r="F24" s="199">
        <v>5</v>
      </c>
      <c r="G24" s="243">
        <v>500</v>
      </c>
      <c r="H24" s="200">
        <v>700</v>
      </c>
      <c r="I24" s="228">
        <v>9000</v>
      </c>
      <c r="J24" s="196" t="s">
        <v>21</v>
      </c>
      <c r="K24" s="202">
        <v>145</v>
      </c>
      <c r="L24" s="213"/>
      <c r="M24" s="196" t="s">
        <v>23</v>
      </c>
      <c r="N24" s="196" t="s">
        <v>113</v>
      </c>
      <c r="O24" s="196" t="s">
        <v>114</v>
      </c>
      <c r="P24" s="196" t="s">
        <v>115</v>
      </c>
      <c r="Q24" s="205" t="s">
        <v>229</v>
      </c>
    </row>
    <row r="25" spans="1:17" ht="147.75" customHeight="1">
      <c r="A25" s="207" t="s">
        <v>19</v>
      </c>
      <c r="B25" s="207" t="s">
        <v>22</v>
      </c>
      <c r="C25" s="196" t="s">
        <v>122</v>
      </c>
      <c r="D25" s="197" t="s">
        <v>109</v>
      </c>
      <c r="E25" s="208">
        <v>1</v>
      </c>
      <c r="F25" s="199">
        <v>5</v>
      </c>
      <c r="G25" s="200">
        <v>200</v>
      </c>
      <c r="H25" s="200">
        <v>700</v>
      </c>
      <c r="I25" s="228">
        <v>2200</v>
      </c>
      <c r="J25" s="196" t="s">
        <v>169</v>
      </c>
      <c r="K25" s="202">
        <v>80</v>
      </c>
      <c r="L25" s="213"/>
      <c r="M25" s="196" t="s">
        <v>23</v>
      </c>
      <c r="N25" s="196" t="s">
        <v>12</v>
      </c>
      <c r="O25" s="196" t="s">
        <v>110</v>
      </c>
      <c r="P25" s="196" t="s">
        <v>111</v>
      </c>
      <c r="Q25" s="205" t="s">
        <v>230</v>
      </c>
    </row>
    <row r="26" spans="1:17" ht="101.25">
      <c r="A26" s="207" t="s">
        <v>19</v>
      </c>
      <c r="B26" s="207" t="s">
        <v>92</v>
      </c>
      <c r="C26" s="196" t="s">
        <v>121</v>
      </c>
      <c r="D26" s="197">
        <v>261</v>
      </c>
      <c r="E26" s="198">
        <v>3</v>
      </c>
      <c r="F26" s="199">
        <v>5</v>
      </c>
      <c r="G26" s="82"/>
      <c r="H26" s="200">
        <v>700</v>
      </c>
      <c r="I26" s="228">
        <v>2500</v>
      </c>
      <c r="J26" s="196" t="s">
        <v>21</v>
      </c>
      <c r="K26" s="202">
        <v>95</v>
      </c>
      <c r="L26" s="213"/>
      <c r="M26" s="196" t="s">
        <v>23</v>
      </c>
      <c r="N26" s="196" t="s">
        <v>12</v>
      </c>
      <c r="O26" s="196" t="s">
        <v>105</v>
      </c>
      <c r="P26" s="196" t="s">
        <v>107</v>
      </c>
      <c r="Q26" s="120" t="s">
        <v>108</v>
      </c>
    </row>
    <row r="27" spans="1:17">
      <c r="A27" s="81"/>
      <c r="B27" s="81"/>
      <c r="C27" s="83"/>
      <c r="D27" s="229"/>
      <c r="E27" s="208"/>
      <c r="F27" s="209"/>
      <c r="G27" s="210"/>
      <c r="H27" s="210"/>
      <c r="I27" s="211"/>
      <c r="J27" s="83"/>
      <c r="K27" s="212"/>
      <c r="L27" s="213"/>
      <c r="M27" s="83"/>
      <c r="N27" s="83"/>
      <c r="O27" s="35"/>
      <c r="P27" s="35"/>
      <c r="Q27" s="230"/>
    </row>
    <row r="28" spans="1:17" s="10" customFormat="1">
      <c r="A28" s="231" t="s">
        <v>25</v>
      </c>
      <c r="B28" s="231"/>
      <c r="C28" s="232"/>
      <c r="D28" s="233"/>
      <c r="E28" s="234"/>
      <c r="F28" s="235"/>
      <c r="G28" s="236"/>
      <c r="H28" s="236"/>
      <c r="I28" s="237"/>
      <c r="J28" s="232"/>
      <c r="K28" s="238"/>
      <c r="L28" s="239"/>
      <c r="M28" s="232"/>
      <c r="N28" s="232"/>
      <c r="O28" s="232"/>
      <c r="P28" s="232"/>
      <c r="Q28" s="240"/>
    </row>
    <row r="29" spans="1:17" ht="33.75">
      <c r="A29" s="195" t="s">
        <v>26</v>
      </c>
      <c r="B29" s="207" t="s">
        <v>91</v>
      </c>
      <c r="C29" s="196" t="s">
        <v>36</v>
      </c>
      <c r="D29" s="197">
        <v>336</v>
      </c>
      <c r="E29" s="198">
        <v>10</v>
      </c>
      <c r="F29" s="199">
        <v>12</v>
      </c>
      <c r="G29" s="200">
        <v>600</v>
      </c>
      <c r="H29" s="225" t="s">
        <v>58</v>
      </c>
      <c r="I29" s="225" t="s">
        <v>58</v>
      </c>
      <c r="J29" s="225" t="s">
        <v>58</v>
      </c>
      <c r="K29" s="212">
        <v>250</v>
      </c>
      <c r="L29" s="213"/>
      <c r="M29" s="196" t="s">
        <v>194</v>
      </c>
      <c r="N29" s="196" t="s">
        <v>94</v>
      </c>
      <c r="O29" s="196" t="s">
        <v>87</v>
      </c>
      <c r="P29" s="196" t="s">
        <v>88</v>
      </c>
      <c r="Q29" s="205" t="s">
        <v>93</v>
      </c>
    </row>
    <row r="30" spans="1:17" s="12" customFormat="1">
      <c r="A30" s="244"/>
      <c r="B30" s="244"/>
      <c r="C30" s="245"/>
      <c r="D30" s="246"/>
      <c r="E30" s="247"/>
      <c r="F30" s="248"/>
      <c r="G30" s="249"/>
      <c r="H30" s="250"/>
      <c r="I30" s="250"/>
      <c r="J30" s="250"/>
      <c r="K30" s="251"/>
      <c r="L30" s="252"/>
      <c r="M30" s="245"/>
      <c r="N30" s="245"/>
      <c r="O30" s="245"/>
      <c r="P30" s="245"/>
      <c r="Q30" s="253"/>
    </row>
    <row r="31" spans="1:17" s="10" customFormat="1">
      <c r="A31" s="231" t="s">
        <v>123</v>
      </c>
      <c r="B31" s="231"/>
      <c r="C31" s="232"/>
      <c r="D31" s="233"/>
      <c r="E31" s="234"/>
      <c r="F31" s="235"/>
      <c r="G31" s="236"/>
      <c r="H31" s="236"/>
      <c r="I31" s="237"/>
      <c r="J31" s="232"/>
      <c r="K31" s="238"/>
      <c r="L31" s="239"/>
      <c r="M31" s="232"/>
      <c r="N31" s="232"/>
      <c r="O31" s="232"/>
      <c r="P31" s="232"/>
      <c r="Q31" s="240"/>
    </row>
    <row r="32" spans="1:17" ht="56.25">
      <c r="A32" s="195" t="s">
        <v>27</v>
      </c>
      <c r="B32" s="207" t="s">
        <v>28</v>
      </c>
      <c r="C32" s="196" t="s">
        <v>36</v>
      </c>
      <c r="D32" s="197">
        <v>148</v>
      </c>
      <c r="E32" s="198">
        <v>2.6</v>
      </c>
      <c r="F32" s="199">
        <v>5</v>
      </c>
      <c r="G32" s="200">
        <v>500</v>
      </c>
      <c r="H32" s="225" t="s">
        <v>58</v>
      </c>
      <c r="I32" s="225" t="s">
        <v>58</v>
      </c>
      <c r="J32" s="225" t="s">
        <v>58</v>
      </c>
      <c r="K32" s="202">
        <v>100</v>
      </c>
      <c r="L32" s="213"/>
      <c r="M32" s="196" t="s">
        <v>84</v>
      </c>
      <c r="N32" s="196" t="s">
        <v>12</v>
      </c>
      <c r="O32" s="196" t="s">
        <v>85</v>
      </c>
      <c r="P32" s="196" t="s">
        <v>90</v>
      </c>
      <c r="Q32" s="205" t="s">
        <v>231</v>
      </c>
    </row>
    <row r="33" spans="1:17">
      <c r="A33" s="81"/>
      <c r="B33" s="81"/>
      <c r="C33" s="83"/>
      <c r="D33" s="254"/>
      <c r="E33" s="208"/>
      <c r="F33" s="209"/>
      <c r="G33" s="210"/>
      <c r="H33" s="210"/>
      <c r="I33" s="211"/>
      <c r="J33" s="83"/>
      <c r="K33" s="212"/>
      <c r="L33" s="213"/>
      <c r="M33" s="83"/>
      <c r="N33" s="83"/>
      <c r="O33" s="35"/>
      <c r="P33" s="35"/>
      <c r="Q33" s="230"/>
    </row>
    <row r="34" spans="1:17" s="10" customFormat="1">
      <c r="A34" s="231" t="s">
        <v>29</v>
      </c>
      <c r="B34" s="231"/>
      <c r="C34" s="232"/>
      <c r="D34" s="233"/>
      <c r="E34" s="234"/>
      <c r="F34" s="235"/>
      <c r="G34" s="236"/>
      <c r="H34" s="236"/>
      <c r="I34" s="237"/>
      <c r="J34" s="232"/>
      <c r="K34" s="238"/>
      <c r="L34" s="239"/>
      <c r="M34" s="232"/>
      <c r="N34" s="232"/>
      <c r="O34" s="232"/>
      <c r="P34" s="232"/>
      <c r="Q34" s="240"/>
    </row>
    <row r="35" spans="1:17" ht="56.25">
      <c r="A35" s="207" t="s">
        <v>30</v>
      </c>
      <c r="B35" s="207" t="s">
        <v>215</v>
      </c>
      <c r="C35" s="205" t="s">
        <v>216</v>
      </c>
      <c r="D35" s="205" t="s">
        <v>218</v>
      </c>
      <c r="E35" s="198">
        <v>7</v>
      </c>
      <c r="F35" s="199">
        <v>5</v>
      </c>
      <c r="G35" s="200"/>
      <c r="H35" s="200">
        <v>1000</v>
      </c>
      <c r="I35" s="211" t="s">
        <v>217</v>
      </c>
      <c r="J35" s="196" t="s">
        <v>98</v>
      </c>
      <c r="K35" s="255">
        <v>60</v>
      </c>
      <c r="L35" s="256"/>
      <c r="M35" s="259" t="s">
        <v>31</v>
      </c>
      <c r="N35" s="257"/>
      <c r="O35" s="259" t="s">
        <v>99</v>
      </c>
      <c r="P35" s="259" t="s">
        <v>100</v>
      </c>
      <c r="Q35" s="205" t="s">
        <v>232</v>
      </c>
    </row>
    <row r="36" spans="1:17" ht="90">
      <c r="A36" s="207" t="s">
        <v>30</v>
      </c>
      <c r="B36" s="207" t="s">
        <v>95</v>
      </c>
      <c r="C36" s="196" t="s">
        <v>36</v>
      </c>
      <c r="D36" s="197" t="s">
        <v>102</v>
      </c>
      <c r="E36" s="198">
        <v>7</v>
      </c>
      <c r="F36" s="258" t="s">
        <v>96</v>
      </c>
      <c r="G36" s="200" t="s">
        <v>97</v>
      </c>
      <c r="H36" s="225" t="s">
        <v>58</v>
      </c>
      <c r="I36" s="225" t="s">
        <v>58</v>
      </c>
      <c r="J36" s="225" t="s">
        <v>58</v>
      </c>
      <c r="K36" s="255">
        <v>100</v>
      </c>
      <c r="L36" s="256"/>
      <c r="M36" s="260"/>
      <c r="N36" s="196" t="s">
        <v>12</v>
      </c>
      <c r="O36" s="260"/>
      <c r="P36" s="260"/>
      <c r="Q36" s="205" t="s">
        <v>101</v>
      </c>
    </row>
    <row r="37" spans="1:17">
      <c r="A37" s="207" t="s">
        <v>60</v>
      </c>
      <c r="B37" s="207" t="s">
        <v>61</v>
      </c>
      <c r="C37" s="196" t="s">
        <v>62</v>
      </c>
      <c r="D37" s="197">
        <v>86</v>
      </c>
      <c r="E37" s="208"/>
      <c r="F37" s="199">
        <v>5</v>
      </c>
      <c r="G37" s="210"/>
      <c r="H37" s="200">
        <v>1000</v>
      </c>
      <c r="I37" s="228">
        <v>2200</v>
      </c>
      <c r="J37" s="196" t="s">
        <v>24</v>
      </c>
      <c r="K37" s="202">
        <v>50</v>
      </c>
      <c r="L37" s="213"/>
      <c r="M37" s="201" t="s">
        <v>58</v>
      </c>
      <c r="N37" s="83"/>
      <c r="O37" s="196" t="s">
        <v>128</v>
      </c>
      <c r="P37" s="196"/>
      <c r="Q37" s="205" t="s">
        <v>129</v>
      </c>
    </row>
    <row r="38" spans="1:17" ht="12.75" customHeight="1">
      <c r="A38" s="3"/>
      <c r="B38" s="3"/>
      <c r="D38" s="1"/>
      <c r="E38" s="5"/>
      <c r="F38" s="7"/>
      <c r="G38" s="2"/>
      <c r="I38" s="6"/>
      <c r="L38" s="4"/>
    </row>
    <row r="39" spans="1:17" ht="12.75" customHeight="1">
      <c r="A39" s="3"/>
      <c r="B39" s="3"/>
      <c r="D39" s="1"/>
      <c r="E39" s="5"/>
      <c r="F39" s="7"/>
      <c r="G39" s="2"/>
      <c r="I39" s="6"/>
      <c r="L39" s="4"/>
    </row>
    <row r="40" spans="1:17" ht="12.75" customHeight="1">
      <c r="A40" s="3"/>
      <c r="B40" s="3"/>
      <c r="D40" s="1"/>
      <c r="E40" s="5"/>
      <c r="F40" s="7"/>
      <c r="G40" s="2"/>
      <c r="I40" s="6"/>
      <c r="L40" s="4"/>
    </row>
    <row r="41" spans="1:17" ht="12.75" customHeight="1">
      <c r="A41" s="3"/>
      <c r="B41" s="3"/>
      <c r="D41" s="1"/>
      <c r="E41" s="5"/>
      <c r="F41" s="7"/>
      <c r="G41" s="2"/>
      <c r="I41" s="6"/>
      <c r="L41" s="4"/>
    </row>
    <row r="42" spans="1:17" ht="12.75" customHeight="1">
      <c r="A42" s="3"/>
      <c r="B42" s="3"/>
      <c r="D42" s="1"/>
      <c r="E42" s="5"/>
      <c r="F42" s="7"/>
      <c r="G42" s="2"/>
      <c r="I42" s="6"/>
      <c r="L42" s="4"/>
    </row>
    <row r="43" spans="1:17" ht="12.75" customHeight="1">
      <c r="A43" s="3"/>
      <c r="B43" s="3"/>
      <c r="D43" s="1"/>
      <c r="E43" s="5"/>
      <c r="F43" s="7"/>
      <c r="G43" s="2"/>
      <c r="I43" s="6"/>
      <c r="L43" s="4"/>
    </row>
    <row r="44" spans="1:17" ht="12.75" customHeight="1">
      <c r="A44" s="3"/>
      <c r="B44" s="3"/>
      <c r="D44" s="1"/>
      <c r="E44" s="5"/>
      <c r="F44" s="7"/>
      <c r="G44" s="2"/>
      <c r="I44" s="6"/>
      <c r="L44" s="4"/>
    </row>
    <row r="45" spans="1:17" ht="12.75" customHeight="1">
      <c r="A45" s="3"/>
      <c r="B45" s="3"/>
      <c r="D45" s="1"/>
      <c r="E45" s="5"/>
      <c r="F45" s="7"/>
      <c r="G45" s="2"/>
      <c r="I45" s="6"/>
      <c r="L45" s="4"/>
    </row>
    <row r="46" spans="1:17" ht="12.75" customHeight="1">
      <c r="A46" s="3"/>
      <c r="B46" s="3"/>
      <c r="D46" s="1"/>
      <c r="E46" s="5"/>
      <c r="F46" s="7"/>
      <c r="G46" s="2"/>
      <c r="I46" s="6"/>
      <c r="L46" s="4"/>
    </row>
    <row r="47" spans="1:17" ht="12.75" customHeight="1">
      <c r="A47" s="3"/>
      <c r="B47" s="3"/>
      <c r="D47" s="1"/>
      <c r="E47" s="5"/>
      <c r="F47" s="7"/>
      <c r="G47" s="2"/>
      <c r="I47" s="6"/>
      <c r="L47" s="4"/>
    </row>
    <row r="48" spans="1:17" ht="12.75" customHeight="1">
      <c r="A48" s="3"/>
      <c r="B48" s="3"/>
      <c r="D48" s="1"/>
      <c r="E48" s="5"/>
      <c r="F48" s="7"/>
      <c r="G48" s="2"/>
      <c r="I48" s="6"/>
      <c r="L48" s="4"/>
    </row>
    <row r="49" spans="1:12" ht="12.75" customHeight="1">
      <c r="A49" s="3"/>
      <c r="B49" s="3"/>
      <c r="D49" s="1"/>
      <c r="E49" s="5"/>
      <c r="F49" s="7"/>
      <c r="G49" s="2"/>
      <c r="I49" s="6"/>
      <c r="L49" s="4"/>
    </row>
    <row r="50" spans="1:12" ht="12.75" customHeight="1">
      <c r="A50" s="3"/>
      <c r="B50" s="3"/>
      <c r="D50" s="1"/>
      <c r="E50" s="5"/>
      <c r="F50" s="7"/>
      <c r="G50" s="2"/>
      <c r="I50" s="6"/>
      <c r="L50" s="4"/>
    </row>
    <row r="51" spans="1:12" ht="12.75" customHeight="1">
      <c r="A51" s="3"/>
      <c r="B51" s="3"/>
      <c r="D51" s="1"/>
      <c r="E51" s="5"/>
      <c r="F51" s="7"/>
      <c r="G51" s="2"/>
      <c r="I51" s="6"/>
      <c r="L51" s="4"/>
    </row>
    <row r="52" spans="1:12" ht="12.75" customHeight="1">
      <c r="A52" s="3"/>
      <c r="B52" s="3"/>
      <c r="D52" s="1"/>
      <c r="E52" s="5"/>
      <c r="F52" s="7"/>
      <c r="G52" s="2"/>
      <c r="I52" s="6"/>
      <c r="L52" s="4"/>
    </row>
    <row r="53" spans="1:12" ht="12.75" customHeight="1">
      <c r="A53" s="3"/>
      <c r="B53" s="3"/>
      <c r="D53" s="1"/>
      <c r="E53" s="5"/>
      <c r="F53" s="7"/>
      <c r="G53" s="2"/>
      <c r="I53" s="6"/>
      <c r="L53" s="4"/>
    </row>
    <row r="54" spans="1:12" ht="12.75" customHeight="1">
      <c r="A54" s="3"/>
      <c r="B54" s="3"/>
      <c r="D54" s="1"/>
      <c r="E54" s="5"/>
      <c r="F54" s="7"/>
      <c r="G54" s="2"/>
      <c r="I54" s="6"/>
      <c r="L54" s="4"/>
    </row>
    <row r="55" spans="1:12" ht="12.75" customHeight="1">
      <c r="A55" s="3"/>
      <c r="B55" s="3"/>
      <c r="D55" s="1"/>
      <c r="E55" s="5"/>
      <c r="F55" s="7"/>
      <c r="G55" s="2"/>
      <c r="I55" s="6"/>
      <c r="L55" s="4"/>
    </row>
    <row r="56" spans="1:12" ht="12.75" customHeight="1">
      <c r="A56" s="3"/>
      <c r="B56" s="3"/>
      <c r="D56" s="1"/>
      <c r="E56" s="5"/>
      <c r="F56" s="7"/>
      <c r="G56" s="2"/>
      <c r="I56" s="6"/>
      <c r="L56" s="4"/>
    </row>
    <row r="57" spans="1:12" ht="12.75" customHeight="1">
      <c r="A57" s="3"/>
      <c r="B57" s="3"/>
      <c r="D57" s="1"/>
      <c r="E57" s="5"/>
      <c r="F57" s="7"/>
      <c r="G57" s="2"/>
      <c r="I57" s="6"/>
      <c r="L57" s="4"/>
    </row>
    <row r="58" spans="1:12" ht="12.75" customHeight="1">
      <c r="A58" s="3"/>
      <c r="B58" s="3"/>
      <c r="D58" s="1"/>
      <c r="E58" s="5"/>
      <c r="F58" s="7"/>
      <c r="G58" s="2"/>
      <c r="I58" s="6"/>
      <c r="L58" s="4"/>
    </row>
    <row r="59" spans="1:12" ht="12.75" customHeight="1">
      <c r="A59" s="3"/>
      <c r="B59" s="3"/>
      <c r="D59" s="1"/>
      <c r="E59" s="5"/>
      <c r="F59" s="7"/>
      <c r="G59" s="2"/>
      <c r="I59" s="6"/>
      <c r="L59" s="4"/>
    </row>
    <row r="60" spans="1:12" ht="12.75" customHeight="1">
      <c r="A60" s="3"/>
      <c r="B60" s="3"/>
      <c r="D60" s="1"/>
      <c r="E60" s="5"/>
      <c r="F60" s="7"/>
      <c r="G60" s="2"/>
      <c r="I60" s="6"/>
      <c r="L60" s="4"/>
    </row>
    <row r="61" spans="1:12" ht="12.75" customHeight="1">
      <c r="A61" s="3"/>
      <c r="B61" s="3"/>
      <c r="D61" s="1"/>
      <c r="E61" s="5"/>
      <c r="F61" s="7"/>
      <c r="G61" s="2"/>
      <c r="I61" s="6"/>
      <c r="L61" s="4"/>
    </row>
    <row r="62" spans="1:12" ht="12.75" customHeight="1">
      <c r="A62" s="3"/>
      <c r="B62" s="3"/>
      <c r="D62" s="1"/>
      <c r="E62" s="5"/>
      <c r="F62" s="7"/>
      <c r="G62" s="2"/>
      <c r="I62" s="6"/>
      <c r="L62" s="4"/>
    </row>
    <row r="63" spans="1:12" ht="12.75" customHeight="1">
      <c r="A63" s="3"/>
      <c r="B63" s="3"/>
      <c r="D63" s="1"/>
      <c r="E63" s="5"/>
      <c r="F63" s="7"/>
      <c r="G63" s="2"/>
      <c r="I63" s="6"/>
      <c r="L63" s="4"/>
    </row>
    <row r="64" spans="1:12" ht="12.75" customHeight="1">
      <c r="A64" s="3"/>
      <c r="B64" s="3"/>
      <c r="D64" s="1"/>
      <c r="E64" s="5"/>
      <c r="F64" s="7"/>
      <c r="G64" s="2"/>
      <c r="I64" s="6"/>
      <c r="L64" s="4"/>
    </row>
    <row r="65" spans="1:12" ht="12.75" customHeight="1">
      <c r="A65" s="3"/>
      <c r="B65" s="3"/>
      <c r="D65" s="1"/>
      <c r="E65" s="5"/>
      <c r="F65" s="7"/>
      <c r="G65" s="2"/>
      <c r="I65" s="6"/>
      <c r="L65" s="4"/>
    </row>
    <row r="66" spans="1:12" ht="12.75" customHeight="1">
      <c r="A66" s="3"/>
      <c r="B66" s="3"/>
      <c r="D66" s="1"/>
      <c r="E66" s="5"/>
      <c r="F66" s="7"/>
      <c r="G66" s="2"/>
      <c r="I66" s="6"/>
      <c r="L66" s="4"/>
    </row>
    <row r="67" spans="1:12" ht="12.75" customHeight="1">
      <c r="A67" s="3"/>
      <c r="B67" s="3"/>
      <c r="D67" s="1"/>
      <c r="E67" s="5"/>
      <c r="F67" s="7"/>
      <c r="G67" s="2"/>
      <c r="I67" s="6"/>
      <c r="L67" s="4"/>
    </row>
    <row r="68" spans="1:12" ht="12.75" customHeight="1">
      <c r="A68" s="3"/>
      <c r="B68" s="3"/>
      <c r="D68" s="1"/>
      <c r="E68" s="5"/>
      <c r="F68" s="7"/>
      <c r="G68" s="2"/>
      <c r="I68" s="6"/>
      <c r="L68" s="4"/>
    </row>
    <row r="69" spans="1:12" ht="12.75" customHeight="1">
      <c r="A69" s="3"/>
      <c r="B69" s="3"/>
      <c r="D69" s="1"/>
      <c r="E69" s="5"/>
      <c r="F69" s="7"/>
      <c r="G69" s="2"/>
      <c r="I69" s="6"/>
      <c r="L69" s="4"/>
    </row>
    <row r="70" spans="1:12" ht="12.75" customHeight="1">
      <c r="A70" s="3"/>
      <c r="B70" s="3"/>
      <c r="D70" s="1"/>
      <c r="E70" s="5"/>
      <c r="F70" s="7"/>
      <c r="G70" s="2"/>
      <c r="I70" s="6"/>
      <c r="L70" s="4"/>
    </row>
    <row r="71" spans="1:12" ht="12.75" customHeight="1">
      <c r="A71" s="3"/>
      <c r="B71" s="3"/>
      <c r="D71" s="1"/>
      <c r="E71" s="5"/>
      <c r="F71" s="7"/>
      <c r="G71" s="2"/>
      <c r="I71" s="6"/>
      <c r="L71" s="4"/>
    </row>
    <row r="72" spans="1:12" ht="12.75" customHeight="1">
      <c r="A72" s="3"/>
      <c r="B72" s="3"/>
      <c r="D72" s="1"/>
      <c r="E72" s="5"/>
      <c r="F72" s="7"/>
      <c r="G72" s="2"/>
      <c r="I72" s="6"/>
      <c r="L72" s="4"/>
    </row>
    <row r="73" spans="1:12" ht="12.75" customHeight="1">
      <c r="A73" s="3"/>
      <c r="B73" s="3"/>
      <c r="D73" s="1"/>
      <c r="E73" s="5"/>
      <c r="F73" s="7"/>
      <c r="G73" s="2"/>
      <c r="I73" s="6"/>
      <c r="L73" s="4"/>
    </row>
    <row r="74" spans="1:12" ht="12.75" customHeight="1">
      <c r="A74" s="3"/>
      <c r="B74" s="3"/>
      <c r="D74" s="1"/>
      <c r="E74" s="5"/>
      <c r="F74" s="7"/>
      <c r="G74" s="2"/>
      <c r="I74" s="6"/>
      <c r="L74" s="4"/>
    </row>
    <row r="75" spans="1:12" ht="12.75" customHeight="1">
      <c r="A75" s="3"/>
      <c r="B75" s="3"/>
      <c r="D75" s="1"/>
      <c r="E75" s="5"/>
      <c r="F75" s="7"/>
      <c r="G75" s="2"/>
      <c r="I75" s="6"/>
      <c r="L75" s="4"/>
    </row>
    <row r="76" spans="1:12" ht="12.75" customHeight="1">
      <c r="A76" s="3"/>
      <c r="B76" s="3"/>
      <c r="D76" s="1"/>
      <c r="E76" s="5"/>
      <c r="F76" s="7"/>
      <c r="G76" s="2"/>
      <c r="I76" s="6"/>
      <c r="L76" s="4"/>
    </row>
    <row r="77" spans="1:12" ht="12.75" customHeight="1">
      <c r="A77" s="3"/>
      <c r="B77" s="3"/>
      <c r="D77" s="1"/>
      <c r="E77" s="5"/>
      <c r="F77" s="7"/>
      <c r="G77" s="2"/>
      <c r="I77" s="6"/>
      <c r="L77" s="4"/>
    </row>
    <row r="78" spans="1:12" ht="12.75" customHeight="1">
      <c r="A78" s="3"/>
      <c r="B78" s="3"/>
      <c r="D78" s="1"/>
      <c r="E78" s="5"/>
      <c r="F78" s="7"/>
      <c r="G78" s="2"/>
      <c r="I78" s="6"/>
      <c r="L78" s="4"/>
    </row>
    <row r="79" spans="1:12" ht="12.75" customHeight="1">
      <c r="A79" s="3"/>
      <c r="B79" s="3"/>
      <c r="D79" s="1"/>
      <c r="E79" s="5"/>
      <c r="F79" s="7"/>
      <c r="G79" s="2"/>
      <c r="I79" s="6"/>
      <c r="L79" s="4"/>
    </row>
    <row r="80" spans="1:12" ht="12.75" customHeight="1">
      <c r="A80" s="3"/>
      <c r="B80" s="3"/>
      <c r="D80" s="1"/>
      <c r="E80" s="5"/>
      <c r="F80" s="7"/>
      <c r="G80" s="2"/>
      <c r="I80" s="6"/>
      <c r="L80" s="4"/>
    </row>
    <row r="81" spans="1:12" ht="12.75" customHeight="1">
      <c r="A81" s="3"/>
      <c r="B81" s="3"/>
      <c r="D81" s="1"/>
      <c r="E81" s="5"/>
      <c r="F81" s="7"/>
      <c r="G81" s="2"/>
      <c r="I81" s="6"/>
      <c r="L81" s="4"/>
    </row>
    <row r="82" spans="1:12" ht="12.75" customHeight="1">
      <c r="A82" s="3"/>
      <c r="B82" s="3"/>
      <c r="D82" s="1"/>
      <c r="E82" s="5"/>
      <c r="F82" s="7"/>
      <c r="G82" s="2"/>
      <c r="I82" s="6"/>
      <c r="L82" s="4"/>
    </row>
    <row r="83" spans="1:12" ht="12.75" customHeight="1">
      <c r="A83" s="3"/>
      <c r="B83" s="3"/>
      <c r="D83" s="1"/>
      <c r="E83" s="5"/>
      <c r="F83" s="7"/>
      <c r="G83" s="2"/>
      <c r="I83" s="6"/>
      <c r="L83" s="4"/>
    </row>
    <row r="84" spans="1:12" ht="12.75" customHeight="1">
      <c r="A84" s="3"/>
      <c r="B84" s="3"/>
      <c r="D84" s="1"/>
      <c r="E84" s="5"/>
      <c r="F84" s="7"/>
      <c r="G84" s="2"/>
      <c r="I84" s="6"/>
      <c r="L84" s="4"/>
    </row>
    <row r="85" spans="1:12" ht="12.75" customHeight="1">
      <c r="A85" s="3"/>
      <c r="B85" s="3"/>
      <c r="D85" s="1"/>
      <c r="E85" s="5"/>
      <c r="F85" s="7"/>
      <c r="G85" s="2"/>
      <c r="I85" s="6"/>
      <c r="L85" s="4"/>
    </row>
    <row r="86" spans="1:12" ht="12.75" customHeight="1">
      <c r="A86" s="3"/>
      <c r="B86" s="3"/>
      <c r="D86" s="1"/>
      <c r="E86" s="5"/>
      <c r="F86" s="7"/>
      <c r="G86" s="2"/>
      <c r="I86" s="6"/>
      <c r="L86" s="4"/>
    </row>
    <row r="87" spans="1:12" ht="12.75" customHeight="1">
      <c r="A87" s="3"/>
      <c r="B87" s="3"/>
      <c r="D87" s="1"/>
      <c r="E87" s="5"/>
      <c r="F87" s="7"/>
      <c r="G87" s="2"/>
      <c r="I87" s="6"/>
      <c r="L87" s="4"/>
    </row>
    <row r="88" spans="1:12" ht="12.75" customHeight="1">
      <c r="A88" s="3"/>
      <c r="B88" s="3"/>
      <c r="D88" s="1"/>
      <c r="E88" s="5"/>
      <c r="F88" s="7"/>
      <c r="G88" s="2"/>
      <c r="I88" s="6"/>
      <c r="L88" s="4"/>
    </row>
  </sheetData>
  <mergeCells count="3">
    <mergeCell ref="M35:M36"/>
    <mergeCell ref="O35:O36"/>
    <mergeCell ref="P35:P36"/>
  </mergeCells>
  <hyperlinks>
    <hyperlink ref="N4:N7" r:id="rId1" display="http://www.globalsolar.com/products/retail/sunlinq-3"/>
  </hyperlinks>
  <pageMargins left="0.7" right="0.7" top="0.75" bottom="0.75" header="0.3" footer="0.3"/>
  <pageSetup paperSize="9" orientation="portrait" horizontalDpi="300" verticalDpi="300" r:id="rId2"/>
  <webPublishItems count="1">
    <webPublishItem id="29438" divId="PanneauxSolaires-CA32-VueWeb_29438" sourceType="range" sourceRef="A1:Q37" destinationFile="F:\Work\Magazines\0CarnetsAventures\NumeroCA32\Dossier Energie Solaire\web\PanneauxSolaires-CA32-VueWeb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4"/>
  <sheetViews>
    <sheetView topLeftCell="A115" workbookViewId="0">
      <selection sqref="A1:O64"/>
    </sheetView>
  </sheetViews>
  <sheetFormatPr baseColWidth="10" defaultRowHeight="12.75"/>
  <cols>
    <col min="1" max="1" width="15.5703125" style="15" customWidth="1"/>
    <col min="2" max="2" width="11.5703125" style="15" customWidth="1"/>
    <col min="3" max="3" width="8.85546875" style="15" customWidth="1"/>
    <col min="4" max="11" width="8.28515625" style="15" customWidth="1"/>
    <col min="12" max="12" width="9.42578125" style="15" customWidth="1"/>
    <col min="13" max="13" width="9.28515625" style="15" customWidth="1"/>
    <col min="14" max="14" width="10.42578125" style="15" customWidth="1"/>
    <col min="15" max="15" width="17.140625" style="15"/>
    <col min="16" max="16" width="11.42578125" style="15"/>
    <col min="17" max="17" width="21.7109375" style="15" customWidth="1"/>
  </cols>
  <sheetData>
    <row r="1" spans="1:17" ht="48">
      <c r="A1" s="14" t="s">
        <v>134</v>
      </c>
      <c r="B1" s="14"/>
      <c r="C1" s="14" t="s">
        <v>135</v>
      </c>
      <c r="D1" s="160">
        <v>30</v>
      </c>
      <c r="E1" s="160">
        <v>25</v>
      </c>
      <c r="F1" s="160">
        <v>20</v>
      </c>
      <c r="G1" s="160">
        <v>15</v>
      </c>
      <c r="H1" s="160">
        <v>10</v>
      </c>
      <c r="I1" s="160">
        <v>5</v>
      </c>
      <c r="J1" s="160">
        <v>3</v>
      </c>
      <c r="K1" s="160">
        <v>2</v>
      </c>
      <c r="L1" s="160">
        <v>1</v>
      </c>
      <c r="M1" s="164">
        <v>0.5</v>
      </c>
      <c r="N1" s="164">
        <v>0.1</v>
      </c>
      <c r="O1" s="55" t="s">
        <v>172</v>
      </c>
      <c r="P1" s="55"/>
      <c r="Q1" s="15" t="s">
        <v>136</v>
      </c>
    </row>
    <row r="2" spans="1:17">
      <c r="A2" s="16" t="s">
        <v>32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</row>
    <row r="3" spans="1:17" ht="22.5">
      <c r="A3" s="19" t="s">
        <v>33</v>
      </c>
      <c r="B3" s="19" t="s">
        <v>35</v>
      </c>
      <c r="C3" s="56">
        <v>4.96</v>
      </c>
      <c r="D3" s="165">
        <v>161</v>
      </c>
      <c r="E3" s="165">
        <v>190</v>
      </c>
      <c r="F3" s="165">
        <v>240</v>
      </c>
      <c r="G3" s="165">
        <v>320</v>
      </c>
      <c r="H3" s="165">
        <v>470</v>
      </c>
      <c r="I3" s="165">
        <v>700</v>
      </c>
      <c r="J3" s="165">
        <v>840</v>
      </c>
      <c r="K3" s="165">
        <v>895</v>
      </c>
      <c r="L3" s="165">
        <v>900</v>
      </c>
      <c r="M3" s="165">
        <v>900</v>
      </c>
      <c r="N3" s="165">
        <v>900</v>
      </c>
      <c r="O3" s="69">
        <f>AVERAGE(D3:N3)</f>
        <v>592.36363636363637</v>
      </c>
      <c r="P3" s="122"/>
      <c r="Q3" s="15">
        <v>1030</v>
      </c>
    </row>
    <row r="4" spans="1:17" ht="24">
      <c r="A4" s="19"/>
      <c r="B4" s="19"/>
      <c r="C4" s="56"/>
      <c r="D4" s="166">
        <f>D3*D$1/1000</f>
        <v>4.83</v>
      </c>
      <c r="E4" s="166">
        <f t="shared" ref="E4:N4" si="0">E3*E$1/1000</f>
        <v>4.75</v>
      </c>
      <c r="F4" s="166">
        <f t="shared" si="0"/>
        <v>4.8</v>
      </c>
      <c r="G4" s="166">
        <f t="shared" si="0"/>
        <v>4.8</v>
      </c>
      <c r="H4" s="166">
        <f t="shared" si="0"/>
        <v>4.7</v>
      </c>
      <c r="I4" s="166">
        <f t="shared" si="0"/>
        <v>3.5</v>
      </c>
      <c r="J4" s="166">
        <f t="shared" si="0"/>
        <v>2.52</v>
      </c>
      <c r="K4" s="166">
        <f t="shared" si="0"/>
        <v>1.79</v>
      </c>
      <c r="L4" s="166">
        <f t="shared" si="0"/>
        <v>0.9</v>
      </c>
      <c r="M4" s="166">
        <f t="shared" si="0"/>
        <v>0.45</v>
      </c>
      <c r="N4" s="166">
        <f t="shared" si="0"/>
        <v>0.09</v>
      </c>
      <c r="O4" s="70">
        <f>AVERAGE(D4:N4)</f>
        <v>3.0118181818181822</v>
      </c>
      <c r="P4" s="124" t="s">
        <v>205</v>
      </c>
    </row>
    <row r="5" spans="1:17" ht="22.5">
      <c r="A5" s="22" t="str">
        <f>A3</f>
        <v>Global Solar</v>
      </c>
      <c r="B5" s="22" t="str">
        <f>B3</f>
        <v>SL USB Plus 5V</v>
      </c>
      <c r="C5" s="57"/>
      <c r="D5" s="167">
        <f>D4*D3/1000</f>
        <v>0.77763000000000004</v>
      </c>
      <c r="E5" s="167">
        <f t="shared" ref="E5:N5" si="1">E4*E3/1000</f>
        <v>0.90249999999999997</v>
      </c>
      <c r="F5" s="167">
        <f t="shared" si="1"/>
        <v>1.1519999999999999</v>
      </c>
      <c r="G5" s="167">
        <f t="shared" si="1"/>
        <v>1.536</v>
      </c>
      <c r="H5" s="167">
        <f t="shared" si="1"/>
        <v>2.2090000000000001</v>
      </c>
      <c r="I5" s="168">
        <f t="shared" si="1"/>
        <v>2.4500000000000002</v>
      </c>
      <c r="J5" s="167">
        <f t="shared" si="1"/>
        <v>2.1168</v>
      </c>
      <c r="K5" s="167">
        <f t="shared" si="1"/>
        <v>1.60205</v>
      </c>
      <c r="L5" s="167">
        <f t="shared" si="1"/>
        <v>0.81</v>
      </c>
      <c r="M5" s="167">
        <f t="shared" si="1"/>
        <v>0.40500000000000003</v>
      </c>
      <c r="N5" s="167">
        <f t="shared" si="1"/>
        <v>8.1000000000000003E-2</v>
      </c>
      <c r="O5" s="71">
        <f>AVERAGE(D5:N5)</f>
        <v>1.2765436363636362</v>
      </c>
      <c r="P5" s="123">
        <f>MAX(D5:N5)</f>
        <v>2.4500000000000002</v>
      </c>
    </row>
    <row r="6" spans="1:17" ht="28.5" customHeight="1">
      <c r="A6" s="23"/>
      <c r="B6" s="23"/>
      <c r="C6" s="58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8"/>
      <c r="P6" s="38"/>
    </row>
    <row r="7" spans="1:17" ht="22.5">
      <c r="A7" s="25" t="s">
        <v>33</v>
      </c>
      <c r="B7" s="25" t="s">
        <v>137</v>
      </c>
      <c r="C7" s="59">
        <v>14.83</v>
      </c>
      <c r="D7" s="165">
        <v>325</v>
      </c>
      <c r="E7" s="165">
        <v>355</v>
      </c>
      <c r="F7" s="165">
        <v>392</v>
      </c>
      <c r="G7" s="165">
        <v>428</v>
      </c>
      <c r="H7" s="165">
        <v>468</v>
      </c>
      <c r="I7" s="165">
        <v>505</v>
      </c>
      <c r="J7" s="165">
        <v>518</v>
      </c>
      <c r="K7" s="165">
        <v>523</v>
      </c>
      <c r="L7" s="165">
        <v>529</v>
      </c>
      <c r="M7" s="165">
        <v>530</v>
      </c>
      <c r="N7" s="165">
        <v>530</v>
      </c>
      <c r="O7" s="69">
        <f>AVERAGE(D7:N7)</f>
        <v>463.90909090909093</v>
      </c>
      <c r="P7" s="122"/>
      <c r="Q7" s="15">
        <v>1080</v>
      </c>
    </row>
    <row r="8" spans="1:17" ht="24">
      <c r="A8" s="25"/>
      <c r="B8" s="25"/>
      <c r="C8" s="59"/>
      <c r="D8" s="166">
        <f>D7*D$1/1000</f>
        <v>9.75</v>
      </c>
      <c r="E8" s="166">
        <f t="shared" ref="E8:N8" si="2">E7*E$1/1000</f>
        <v>8.875</v>
      </c>
      <c r="F8" s="166">
        <f t="shared" si="2"/>
        <v>7.84</v>
      </c>
      <c r="G8" s="166">
        <f t="shared" si="2"/>
        <v>6.42</v>
      </c>
      <c r="H8" s="166">
        <f t="shared" si="2"/>
        <v>4.68</v>
      </c>
      <c r="I8" s="166">
        <f t="shared" si="2"/>
        <v>2.5249999999999999</v>
      </c>
      <c r="J8" s="166">
        <f t="shared" si="2"/>
        <v>1.554</v>
      </c>
      <c r="K8" s="166">
        <f t="shared" si="2"/>
        <v>1.046</v>
      </c>
      <c r="L8" s="166">
        <f t="shared" si="2"/>
        <v>0.52900000000000003</v>
      </c>
      <c r="M8" s="166">
        <f t="shared" si="2"/>
        <v>0.26500000000000001</v>
      </c>
      <c r="N8" s="166">
        <f t="shared" si="2"/>
        <v>5.2999999999999999E-2</v>
      </c>
      <c r="O8" s="70">
        <f>AVERAGE(D8:N8)</f>
        <v>3.9579090909090908</v>
      </c>
      <c r="P8" s="124" t="s">
        <v>205</v>
      </c>
    </row>
    <row r="9" spans="1:17" ht="22.5">
      <c r="A9" s="31" t="str">
        <f>A7</f>
        <v>Global Solar</v>
      </c>
      <c r="B9" s="31" t="str">
        <f>B7</f>
        <v>Sunlinq 3 (6,5W)</v>
      </c>
      <c r="C9" s="60"/>
      <c r="D9" s="167">
        <f>D8*D7/1000</f>
        <v>3.1687500000000002</v>
      </c>
      <c r="E9" s="167">
        <f t="shared" ref="E9:N9" si="3">E8*E7/1000</f>
        <v>3.1506249999999998</v>
      </c>
      <c r="F9" s="167">
        <f t="shared" si="3"/>
        <v>3.0732799999999996</v>
      </c>
      <c r="G9" s="167">
        <f t="shared" si="3"/>
        <v>2.74776</v>
      </c>
      <c r="H9" s="167">
        <f t="shared" si="3"/>
        <v>2.1902399999999997</v>
      </c>
      <c r="I9" s="168">
        <f t="shared" si="3"/>
        <v>1.2751250000000001</v>
      </c>
      <c r="J9" s="167">
        <f t="shared" si="3"/>
        <v>0.80497200000000002</v>
      </c>
      <c r="K9" s="167">
        <f t="shared" si="3"/>
        <v>0.54705800000000004</v>
      </c>
      <c r="L9" s="167">
        <f t="shared" si="3"/>
        <v>0.27984100000000001</v>
      </c>
      <c r="M9" s="167">
        <f t="shared" si="3"/>
        <v>0.14045000000000002</v>
      </c>
      <c r="N9" s="167">
        <f t="shared" si="3"/>
        <v>2.809E-2</v>
      </c>
      <c r="O9" s="71">
        <f>AVERAGE(D9:N9)</f>
        <v>1.582381</v>
      </c>
      <c r="P9" s="123">
        <f>MAX(D9:N9)</f>
        <v>3.1687500000000002</v>
      </c>
    </row>
    <row r="10" spans="1:17" ht="21.75" customHeight="1">
      <c r="A10" s="23"/>
      <c r="B10" s="23"/>
      <c r="C10" s="5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38"/>
      <c r="P10" s="38"/>
    </row>
    <row r="11" spans="1:17" ht="22.5">
      <c r="A11" s="27" t="s">
        <v>33</v>
      </c>
      <c r="B11" s="27" t="s">
        <v>138</v>
      </c>
      <c r="C11" s="61">
        <v>14.77</v>
      </c>
      <c r="D11" s="165">
        <v>470</v>
      </c>
      <c r="E11" s="165">
        <v>566</v>
      </c>
      <c r="F11" s="165">
        <v>700</v>
      </c>
      <c r="G11" s="165">
        <v>830</v>
      </c>
      <c r="H11" s="165">
        <v>960</v>
      </c>
      <c r="I11" s="165">
        <v>1010</v>
      </c>
      <c r="J11" s="165">
        <v>1046</v>
      </c>
      <c r="K11" s="165">
        <v>1060</v>
      </c>
      <c r="L11" s="165">
        <v>1080</v>
      </c>
      <c r="M11" s="165">
        <v>1080</v>
      </c>
      <c r="N11" s="165">
        <v>1070</v>
      </c>
      <c r="O11" s="69">
        <f>AVERAGE(D11:N11)</f>
        <v>897.4545454545455</v>
      </c>
      <c r="P11" s="122"/>
      <c r="Q11" s="15">
        <v>1100</v>
      </c>
    </row>
    <row r="12" spans="1:17" ht="24">
      <c r="A12" s="27"/>
      <c r="B12" s="27"/>
      <c r="C12" s="61"/>
      <c r="D12" s="166">
        <f>D11*D$1/1000</f>
        <v>14.1</v>
      </c>
      <c r="E12" s="166">
        <f t="shared" ref="E12:N12" si="4">E11*E$1/1000</f>
        <v>14.15</v>
      </c>
      <c r="F12" s="166">
        <f t="shared" si="4"/>
        <v>14</v>
      </c>
      <c r="G12" s="166">
        <f t="shared" si="4"/>
        <v>12.45</v>
      </c>
      <c r="H12" s="166">
        <f t="shared" si="4"/>
        <v>9.6</v>
      </c>
      <c r="I12" s="166">
        <f t="shared" si="4"/>
        <v>5.05</v>
      </c>
      <c r="J12" s="166">
        <f t="shared" si="4"/>
        <v>3.1379999999999999</v>
      </c>
      <c r="K12" s="166">
        <f t="shared" si="4"/>
        <v>2.12</v>
      </c>
      <c r="L12" s="166">
        <f t="shared" si="4"/>
        <v>1.08</v>
      </c>
      <c r="M12" s="166">
        <f t="shared" si="4"/>
        <v>0.54</v>
      </c>
      <c r="N12" s="166">
        <f t="shared" si="4"/>
        <v>0.107</v>
      </c>
      <c r="O12" s="70">
        <f>AVERAGE(D12:N12)</f>
        <v>6.9395454545454553</v>
      </c>
      <c r="P12" s="124" t="s">
        <v>205</v>
      </c>
    </row>
    <row r="13" spans="1:17" ht="22.5">
      <c r="A13" s="22" t="str">
        <f>A11</f>
        <v>Global Solar</v>
      </c>
      <c r="B13" s="22" t="str">
        <f>B11</f>
        <v>Sunlinq 4 12W</v>
      </c>
      <c r="C13" s="62"/>
      <c r="D13" s="167">
        <f>D12*D11/1000</f>
        <v>6.6269999999999998</v>
      </c>
      <c r="E13" s="167">
        <f t="shared" ref="E13:N13" si="5">E12*E11/1000</f>
        <v>8.0089000000000006</v>
      </c>
      <c r="F13" s="167">
        <f t="shared" si="5"/>
        <v>9.8000000000000007</v>
      </c>
      <c r="G13" s="167">
        <f t="shared" si="5"/>
        <v>10.333500000000001</v>
      </c>
      <c r="H13" s="167">
        <f t="shared" si="5"/>
        <v>9.2159999999999993</v>
      </c>
      <c r="I13" s="168">
        <f t="shared" si="5"/>
        <v>5.1005000000000003</v>
      </c>
      <c r="J13" s="167">
        <f t="shared" si="5"/>
        <v>3.2823479999999998</v>
      </c>
      <c r="K13" s="167">
        <f t="shared" si="5"/>
        <v>2.2472000000000003</v>
      </c>
      <c r="L13" s="167">
        <f t="shared" si="5"/>
        <v>1.1664000000000001</v>
      </c>
      <c r="M13" s="167">
        <f t="shared" si="5"/>
        <v>0.58320000000000005</v>
      </c>
      <c r="N13" s="167">
        <f t="shared" si="5"/>
        <v>0.11448999999999999</v>
      </c>
      <c r="O13" s="71">
        <f>AVERAGE(D13:N13)</f>
        <v>5.134503454545456</v>
      </c>
      <c r="P13" s="123">
        <f>MAX(D13:N13)</f>
        <v>10.333500000000001</v>
      </c>
    </row>
    <row r="14" spans="1:17" ht="27.75" customHeight="1">
      <c r="A14" s="23"/>
      <c r="B14" s="23"/>
      <c r="C14" s="5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4"/>
      <c r="P14" s="54"/>
      <c r="Q14" s="18"/>
    </row>
    <row r="15" spans="1:17">
      <c r="A15" s="25" t="s">
        <v>33</v>
      </c>
      <c r="B15" s="25" t="s">
        <v>40</v>
      </c>
      <c r="C15" s="59">
        <v>26.5</v>
      </c>
      <c r="D15" s="165">
        <v>765</v>
      </c>
      <c r="E15" s="165">
        <v>890</v>
      </c>
      <c r="F15" s="165">
        <v>1065</v>
      </c>
      <c r="G15" s="165">
        <v>1300</v>
      </c>
      <c r="H15" s="165">
        <v>1640</v>
      </c>
      <c r="I15" s="165">
        <v>2060</v>
      </c>
      <c r="J15" s="165">
        <v>2179</v>
      </c>
      <c r="K15" s="165">
        <v>2220</v>
      </c>
      <c r="L15" s="165">
        <v>2250</v>
      </c>
      <c r="M15" s="165">
        <v>2260</v>
      </c>
      <c r="N15" s="165">
        <v>2270</v>
      </c>
      <c r="O15" s="69">
        <f>AVERAGE(D15:N15)</f>
        <v>1718.090909090909</v>
      </c>
      <c r="P15" s="122"/>
      <c r="Q15" s="15">
        <v>1070</v>
      </c>
    </row>
    <row r="16" spans="1:17" ht="24">
      <c r="A16" s="16"/>
      <c r="B16" s="16"/>
      <c r="C16" s="63"/>
      <c r="D16" s="166">
        <f>D15*D$1/1000</f>
        <v>22.95</v>
      </c>
      <c r="E16" s="166">
        <f t="shared" ref="E16:N16" si="6">E15*E$1/1000</f>
        <v>22.25</v>
      </c>
      <c r="F16" s="166">
        <f t="shared" si="6"/>
        <v>21.3</v>
      </c>
      <c r="G16" s="166">
        <f t="shared" si="6"/>
        <v>19.5</v>
      </c>
      <c r="H16" s="166">
        <f t="shared" si="6"/>
        <v>16.399999999999999</v>
      </c>
      <c r="I16" s="166">
        <f t="shared" si="6"/>
        <v>10.3</v>
      </c>
      <c r="J16" s="166">
        <f t="shared" si="6"/>
        <v>6.5369999999999999</v>
      </c>
      <c r="K16" s="166">
        <f t="shared" si="6"/>
        <v>4.4400000000000004</v>
      </c>
      <c r="L16" s="166">
        <f t="shared" si="6"/>
        <v>2.25</v>
      </c>
      <c r="M16" s="166">
        <f t="shared" si="6"/>
        <v>1.1299999999999999</v>
      </c>
      <c r="N16" s="166">
        <f t="shared" si="6"/>
        <v>0.22700000000000001</v>
      </c>
      <c r="O16" s="70">
        <f>AVERAGE(D16:N16)</f>
        <v>11.571272727272728</v>
      </c>
      <c r="P16" s="124" t="s">
        <v>205</v>
      </c>
    </row>
    <row r="17" spans="1:17">
      <c r="A17" s="31" t="str">
        <f>A15</f>
        <v>Global Solar</v>
      </c>
      <c r="B17" s="31" t="str">
        <f>B15</f>
        <v>P3 30W 12V</v>
      </c>
      <c r="C17" s="63"/>
      <c r="D17" s="167">
        <f>D16*D15/1000</f>
        <v>17.556750000000001</v>
      </c>
      <c r="E17" s="167">
        <f t="shared" ref="E17:N17" si="7">E16*E15/1000</f>
        <v>19.802499999999998</v>
      </c>
      <c r="F17" s="167">
        <f t="shared" si="7"/>
        <v>22.6845</v>
      </c>
      <c r="G17" s="167">
        <f t="shared" si="7"/>
        <v>25.35</v>
      </c>
      <c r="H17" s="167">
        <f t="shared" si="7"/>
        <v>26.895999999999997</v>
      </c>
      <c r="I17" s="168">
        <f t="shared" si="7"/>
        <v>21.218</v>
      </c>
      <c r="J17" s="167">
        <f t="shared" si="7"/>
        <v>14.244123</v>
      </c>
      <c r="K17" s="167">
        <f t="shared" si="7"/>
        <v>9.8568000000000016</v>
      </c>
      <c r="L17" s="167">
        <f t="shared" si="7"/>
        <v>5.0625</v>
      </c>
      <c r="M17" s="167">
        <f t="shared" si="7"/>
        <v>2.5537999999999998</v>
      </c>
      <c r="N17" s="167">
        <f t="shared" si="7"/>
        <v>0.51528999999999991</v>
      </c>
      <c r="O17" s="71">
        <f>AVERAGE(D17:N17)</f>
        <v>15.067296636363636</v>
      </c>
      <c r="P17" s="123">
        <f>MAX(D17:N17)</f>
        <v>26.895999999999997</v>
      </c>
    </row>
    <row r="18" spans="1:17" ht="21" customHeight="1">
      <c r="A18" s="16"/>
      <c r="B18" s="16"/>
      <c r="C18" s="6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8"/>
      <c r="P18" s="38"/>
    </row>
    <row r="19" spans="1:17">
      <c r="A19" s="16" t="s">
        <v>6</v>
      </c>
      <c r="B19" s="16"/>
      <c r="C19" s="6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54"/>
      <c r="P19" s="54"/>
      <c r="Q19" s="18"/>
    </row>
    <row r="20" spans="1:17">
      <c r="A20" s="19" t="s">
        <v>7</v>
      </c>
      <c r="B20" s="19" t="s">
        <v>9</v>
      </c>
      <c r="C20" s="56">
        <v>5</v>
      </c>
      <c r="D20" s="165">
        <v>158</v>
      </c>
      <c r="E20" s="165">
        <v>190</v>
      </c>
      <c r="F20" s="165">
        <v>240</v>
      </c>
      <c r="G20" s="165">
        <v>317</v>
      </c>
      <c r="H20" s="165">
        <v>463</v>
      </c>
      <c r="I20" s="165">
        <v>846</v>
      </c>
      <c r="J20" s="165">
        <v>909</v>
      </c>
      <c r="K20" s="165">
        <v>965</v>
      </c>
      <c r="L20" s="165">
        <v>971</v>
      </c>
      <c r="M20" s="165">
        <v>971</v>
      </c>
      <c r="N20" s="165">
        <v>975</v>
      </c>
      <c r="O20" s="69">
        <f>AVERAGE(D20:N20)</f>
        <v>636.81818181818187</v>
      </c>
      <c r="P20" s="122"/>
      <c r="Q20" s="15">
        <v>1090</v>
      </c>
    </row>
    <row r="21" spans="1:17" ht="24">
      <c r="A21" s="19"/>
      <c r="B21" s="19" t="s">
        <v>139</v>
      </c>
      <c r="C21" s="56"/>
      <c r="D21" s="166">
        <f>D20*D$1/1000</f>
        <v>4.74</v>
      </c>
      <c r="E21" s="166">
        <f t="shared" ref="E21:N21" si="8">E20*E$1/1000</f>
        <v>4.75</v>
      </c>
      <c r="F21" s="166">
        <f t="shared" si="8"/>
        <v>4.8</v>
      </c>
      <c r="G21" s="166">
        <f t="shared" si="8"/>
        <v>4.7549999999999999</v>
      </c>
      <c r="H21" s="166">
        <f t="shared" si="8"/>
        <v>4.63</v>
      </c>
      <c r="I21" s="166">
        <f t="shared" si="8"/>
        <v>4.2300000000000004</v>
      </c>
      <c r="J21" s="166">
        <f t="shared" si="8"/>
        <v>2.7269999999999999</v>
      </c>
      <c r="K21" s="166">
        <f t="shared" si="8"/>
        <v>1.93</v>
      </c>
      <c r="L21" s="166">
        <f t="shared" si="8"/>
        <v>0.97099999999999997</v>
      </c>
      <c r="M21" s="166">
        <f t="shared" si="8"/>
        <v>0.48549999999999999</v>
      </c>
      <c r="N21" s="166">
        <f t="shared" si="8"/>
        <v>9.7500000000000003E-2</v>
      </c>
      <c r="O21" s="70">
        <f>AVERAGE(D21:N21)</f>
        <v>3.1014545454545446</v>
      </c>
      <c r="P21" s="124" t="s">
        <v>205</v>
      </c>
    </row>
    <row r="22" spans="1:17">
      <c r="A22" s="22" t="str">
        <f>A20</f>
        <v>Brunton</v>
      </c>
      <c r="B22" s="22" t="str">
        <f>B20</f>
        <v>Solaris 4 USB</v>
      </c>
      <c r="C22" s="57"/>
      <c r="D22" s="167">
        <f>D21*D20/1000</f>
        <v>0.74892000000000003</v>
      </c>
      <c r="E22" s="167">
        <f t="shared" ref="E22:N22" si="9">E21*E20/1000</f>
        <v>0.90249999999999997</v>
      </c>
      <c r="F22" s="167">
        <f t="shared" si="9"/>
        <v>1.1519999999999999</v>
      </c>
      <c r="G22" s="167">
        <f t="shared" si="9"/>
        <v>1.5073350000000001</v>
      </c>
      <c r="H22" s="167">
        <f t="shared" si="9"/>
        <v>2.1436899999999999</v>
      </c>
      <c r="I22" s="168">
        <f t="shared" si="9"/>
        <v>3.5785800000000005</v>
      </c>
      <c r="J22" s="167">
        <f t="shared" si="9"/>
        <v>2.4788429999999999</v>
      </c>
      <c r="K22" s="167">
        <f t="shared" si="9"/>
        <v>1.8624499999999999</v>
      </c>
      <c r="L22" s="167">
        <f t="shared" si="9"/>
        <v>0.94284100000000004</v>
      </c>
      <c r="M22" s="167">
        <f t="shared" si="9"/>
        <v>0.47142050000000002</v>
      </c>
      <c r="N22" s="167">
        <f t="shared" si="9"/>
        <v>9.5062499999999994E-2</v>
      </c>
      <c r="O22" s="71">
        <f>AVERAGE(D22:N22)</f>
        <v>1.4439674545454544</v>
      </c>
      <c r="P22" s="123">
        <f>MAX(D22:N22)</f>
        <v>3.5785800000000005</v>
      </c>
    </row>
    <row r="23" spans="1:17" ht="22.5" customHeight="1">
      <c r="A23" s="23"/>
      <c r="B23" s="23"/>
      <c r="C23" s="58"/>
      <c r="D23" s="28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38"/>
      <c r="P23" s="38"/>
    </row>
    <row r="24" spans="1:17" ht="22.5">
      <c r="A24" s="25" t="s">
        <v>7</v>
      </c>
      <c r="B24" s="25" t="s">
        <v>116</v>
      </c>
      <c r="C24" s="59">
        <v>20.6</v>
      </c>
      <c r="D24" s="165">
        <v>453</v>
      </c>
      <c r="E24" s="165">
        <v>490</v>
      </c>
      <c r="F24" s="165">
        <v>550</v>
      </c>
      <c r="G24" s="165">
        <v>633</v>
      </c>
      <c r="H24" s="165">
        <v>737</v>
      </c>
      <c r="I24" s="165">
        <v>870</v>
      </c>
      <c r="J24" s="165">
        <v>925</v>
      </c>
      <c r="K24" s="165">
        <v>941</v>
      </c>
      <c r="L24" s="165">
        <v>955</v>
      </c>
      <c r="M24" s="165">
        <v>950</v>
      </c>
      <c r="N24" s="165">
        <v>950</v>
      </c>
      <c r="O24" s="69">
        <f>AVERAGE(D24:N24)</f>
        <v>768.5454545454545</v>
      </c>
      <c r="P24" s="122"/>
    </row>
    <row r="25" spans="1:17" ht="24">
      <c r="A25" s="30"/>
      <c r="B25" s="30" t="s">
        <v>139</v>
      </c>
      <c r="C25" s="64"/>
      <c r="D25" s="166">
        <f>D24*D$1/1000</f>
        <v>13.59</v>
      </c>
      <c r="E25" s="166">
        <f t="shared" ref="E25:N25" si="10">E24*E$1/1000</f>
        <v>12.25</v>
      </c>
      <c r="F25" s="166">
        <f t="shared" si="10"/>
        <v>11</v>
      </c>
      <c r="G25" s="166">
        <f t="shared" si="10"/>
        <v>9.4949999999999992</v>
      </c>
      <c r="H25" s="166">
        <f t="shared" si="10"/>
        <v>7.37</v>
      </c>
      <c r="I25" s="166">
        <f t="shared" si="10"/>
        <v>4.3499999999999996</v>
      </c>
      <c r="J25" s="166">
        <f t="shared" si="10"/>
        <v>2.7749999999999999</v>
      </c>
      <c r="K25" s="166">
        <f t="shared" si="10"/>
        <v>1.8819999999999999</v>
      </c>
      <c r="L25" s="166">
        <f t="shared" si="10"/>
        <v>0.95499999999999996</v>
      </c>
      <c r="M25" s="166">
        <f t="shared" si="10"/>
        <v>0.47499999999999998</v>
      </c>
      <c r="N25" s="166">
        <f t="shared" si="10"/>
        <v>9.5000000000000001E-2</v>
      </c>
      <c r="O25" s="70">
        <f>AVERAGE(D25:N25)</f>
        <v>5.8397272727272727</v>
      </c>
      <c r="P25" s="124" t="s">
        <v>205</v>
      </c>
    </row>
    <row r="26" spans="1:17" ht="22.5">
      <c r="A26" s="31" t="str">
        <f>A24</f>
        <v>Brunton</v>
      </c>
      <c r="B26" s="31" t="str">
        <f>B24</f>
        <v>Solaris 12 - 12V</v>
      </c>
      <c r="C26" s="65"/>
      <c r="D26" s="168">
        <f>D25*D24/1000</f>
        <v>6.1562699999999992</v>
      </c>
      <c r="E26" s="167">
        <f t="shared" ref="E26:N26" si="11">E25*E24/1000</f>
        <v>6.0025000000000004</v>
      </c>
      <c r="F26" s="167">
        <f t="shared" si="11"/>
        <v>6.05</v>
      </c>
      <c r="G26" s="167">
        <f t="shared" si="11"/>
        <v>6.0103349999999995</v>
      </c>
      <c r="H26" s="167">
        <f t="shared" si="11"/>
        <v>5.4316900000000006</v>
      </c>
      <c r="I26" s="170">
        <f t="shared" si="11"/>
        <v>3.7844999999999995</v>
      </c>
      <c r="J26" s="167">
        <f t="shared" si="11"/>
        <v>2.566875</v>
      </c>
      <c r="K26" s="167">
        <f t="shared" si="11"/>
        <v>1.7709619999999999</v>
      </c>
      <c r="L26" s="167">
        <f t="shared" si="11"/>
        <v>0.91202499999999997</v>
      </c>
      <c r="M26" s="167">
        <f t="shared" si="11"/>
        <v>0.45124999999999998</v>
      </c>
      <c r="N26" s="167">
        <f t="shared" si="11"/>
        <v>9.0249999999999997E-2</v>
      </c>
      <c r="O26" s="71">
        <f>AVERAGE(D26:N26)</f>
        <v>3.566059727272727</v>
      </c>
      <c r="P26" s="123">
        <f>MAX(D26:N26)</f>
        <v>6.1562699999999992</v>
      </c>
    </row>
    <row r="27" spans="1:17" ht="24.75" customHeight="1">
      <c r="A27" s="23"/>
      <c r="B27" s="23"/>
      <c r="C27" s="58"/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8"/>
      <c r="P27" s="38"/>
    </row>
    <row r="28" spans="1:17" ht="22.5">
      <c r="A28" s="27" t="s">
        <v>7</v>
      </c>
      <c r="B28" s="27" t="s">
        <v>117</v>
      </c>
      <c r="C28" s="61">
        <v>25.16</v>
      </c>
      <c r="D28" s="165">
        <v>700</v>
      </c>
      <c r="E28" s="165">
        <v>814</v>
      </c>
      <c r="F28" s="165">
        <v>980</v>
      </c>
      <c r="G28" s="165">
        <v>1215</v>
      </c>
      <c r="H28" s="165">
        <v>1560</v>
      </c>
      <c r="I28" s="165">
        <v>1954</v>
      </c>
      <c r="J28" s="165">
        <v>2043</v>
      </c>
      <c r="K28" s="165">
        <v>2071</v>
      </c>
      <c r="L28" s="165">
        <v>2091</v>
      </c>
      <c r="M28" s="165">
        <v>2099</v>
      </c>
      <c r="N28" s="165">
        <v>2106</v>
      </c>
      <c r="O28" s="69">
        <f>AVERAGE(D28:N28)</f>
        <v>1603</v>
      </c>
      <c r="P28" s="122"/>
    </row>
    <row r="29" spans="1:17" ht="24">
      <c r="A29" s="32"/>
      <c r="B29" s="19" t="s">
        <v>139</v>
      </c>
      <c r="C29" s="56"/>
      <c r="D29" s="166">
        <f>D28*D$1/1000</f>
        <v>21</v>
      </c>
      <c r="E29" s="166">
        <f t="shared" ref="E29:N29" si="12">E28*E$1/1000</f>
        <v>20.350000000000001</v>
      </c>
      <c r="F29" s="166">
        <f t="shared" si="12"/>
        <v>19.600000000000001</v>
      </c>
      <c r="G29" s="166">
        <f t="shared" si="12"/>
        <v>18.225000000000001</v>
      </c>
      <c r="H29" s="166">
        <f t="shared" si="12"/>
        <v>15.6</v>
      </c>
      <c r="I29" s="166">
        <f t="shared" si="12"/>
        <v>9.77</v>
      </c>
      <c r="J29" s="166">
        <f t="shared" si="12"/>
        <v>6.1289999999999996</v>
      </c>
      <c r="K29" s="166">
        <f t="shared" si="12"/>
        <v>4.1420000000000003</v>
      </c>
      <c r="L29" s="166">
        <f t="shared" si="12"/>
        <v>2.0910000000000002</v>
      </c>
      <c r="M29" s="166">
        <f t="shared" si="12"/>
        <v>1.0495000000000001</v>
      </c>
      <c r="N29" s="166">
        <f t="shared" si="12"/>
        <v>0.21060000000000001</v>
      </c>
      <c r="O29" s="70">
        <f>AVERAGE(D29:N29)</f>
        <v>10.742463636363636</v>
      </c>
      <c r="P29" s="124" t="s">
        <v>205</v>
      </c>
    </row>
    <row r="30" spans="1:17" ht="22.5">
      <c r="A30" s="22" t="str">
        <f>A28</f>
        <v>Brunton</v>
      </c>
      <c r="B30" s="22" t="str">
        <f>B28</f>
        <v>Solaris 26 - 12V</v>
      </c>
      <c r="C30" s="56"/>
      <c r="D30" s="167">
        <f>D29*D28/1000</f>
        <v>14.7</v>
      </c>
      <c r="E30" s="167">
        <f t="shared" ref="E30:N30" si="13">E29*E28/1000</f>
        <v>16.564900000000002</v>
      </c>
      <c r="F30" s="167">
        <f t="shared" si="13"/>
        <v>19.207999999999998</v>
      </c>
      <c r="G30" s="167">
        <f t="shared" si="13"/>
        <v>22.143374999999999</v>
      </c>
      <c r="H30" s="168">
        <f t="shared" si="13"/>
        <v>24.335999999999999</v>
      </c>
      <c r="I30" s="170">
        <f t="shared" si="13"/>
        <v>19.090579999999999</v>
      </c>
      <c r="J30" s="167">
        <f t="shared" si="13"/>
        <v>12.521546999999998</v>
      </c>
      <c r="K30" s="167">
        <f t="shared" si="13"/>
        <v>8.5780820000000002</v>
      </c>
      <c r="L30" s="167">
        <f t="shared" si="13"/>
        <v>4.3722810000000001</v>
      </c>
      <c r="M30" s="167">
        <f t="shared" si="13"/>
        <v>2.2029005000000002</v>
      </c>
      <c r="N30" s="167">
        <f t="shared" si="13"/>
        <v>0.44352360000000002</v>
      </c>
      <c r="O30" s="71">
        <f>AVERAGE(D30:N30)</f>
        <v>13.105562645454542</v>
      </c>
      <c r="P30" s="123">
        <f>MAX(D30:N30)</f>
        <v>24.335999999999999</v>
      </c>
    </row>
    <row r="31" spans="1:17" ht="23.25" customHeight="1">
      <c r="A31" s="16"/>
      <c r="B31" s="16"/>
      <c r="C31" s="63"/>
      <c r="D31" s="33"/>
      <c r="E31" s="33"/>
      <c r="F31" s="33"/>
      <c r="G31" s="33"/>
      <c r="H31" s="34"/>
      <c r="I31" s="33"/>
      <c r="J31" s="33"/>
      <c r="K31" s="33"/>
      <c r="L31" s="33"/>
      <c r="M31" s="33"/>
      <c r="N31" s="33"/>
      <c r="O31" s="38"/>
      <c r="P31" s="38"/>
    </row>
    <row r="32" spans="1:17">
      <c r="A32" s="16" t="s">
        <v>13</v>
      </c>
      <c r="B32" s="16"/>
      <c r="C32" s="6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54"/>
      <c r="P32" s="54"/>
      <c r="Q32" s="18">
        <v>1090</v>
      </c>
    </row>
    <row r="33" spans="1:17">
      <c r="A33" s="30" t="s">
        <v>14</v>
      </c>
      <c r="B33" s="30" t="s">
        <v>15</v>
      </c>
      <c r="C33" s="64">
        <v>5.33</v>
      </c>
      <c r="D33" s="165">
        <v>171</v>
      </c>
      <c r="E33" s="165">
        <v>205</v>
      </c>
      <c r="F33" s="165">
        <v>260</v>
      </c>
      <c r="G33" s="165">
        <v>341</v>
      </c>
      <c r="H33" s="165">
        <v>470</v>
      </c>
      <c r="I33" s="165">
        <v>430</v>
      </c>
      <c r="J33" s="165">
        <v>510</v>
      </c>
      <c r="K33" s="165">
        <v>614</v>
      </c>
      <c r="L33" s="165">
        <v>810</v>
      </c>
      <c r="M33" s="165">
        <v>1020</v>
      </c>
      <c r="N33" s="165">
        <v>1280</v>
      </c>
      <c r="O33" s="69">
        <f>AVERAGE(D33:N33)</f>
        <v>555.5454545454545</v>
      </c>
      <c r="P33" s="122"/>
    </row>
    <row r="34" spans="1:17" ht="24">
      <c r="A34" s="30"/>
      <c r="B34" s="30" t="s">
        <v>139</v>
      </c>
      <c r="C34" s="64"/>
      <c r="D34" s="166">
        <f>D33*D$1/1000</f>
        <v>5.13</v>
      </c>
      <c r="E34" s="166">
        <f t="shared" ref="E34:N34" si="14">E33*E$1/1000</f>
        <v>5.125</v>
      </c>
      <c r="F34" s="166">
        <f t="shared" si="14"/>
        <v>5.2</v>
      </c>
      <c r="G34" s="166">
        <f t="shared" si="14"/>
        <v>5.1150000000000002</v>
      </c>
      <c r="H34" s="166">
        <f t="shared" si="14"/>
        <v>4.7</v>
      </c>
      <c r="I34" s="166">
        <f t="shared" si="14"/>
        <v>2.15</v>
      </c>
      <c r="J34" s="166">
        <f t="shared" si="14"/>
        <v>1.53</v>
      </c>
      <c r="K34" s="166">
        <f t="shared" si="14"/>
        <v>1.228</v>
      </c>
      <c r="L34" s="166">
        <f t="shared" si="14"/>
        <v>0.81</v>
      </c>
      <c r="M34" s="166">
        <f t="shared" si="14"/>
        <v>0.51</v>
      </c>
      <c r="N34" s="166">
        <f t="shared" si="14"/>
        <v>0.128</v>
      </c>
      <c r="O34" s="70">
        <f>AVERAGE(D34:N34)</f>
        <v>2.8750909090909094</v>
      </c>
      <c r="P34" s="124" t="s">
        <v>205</v>
      </c>
    </row>
    <row r="35" spans="1:17">
      <c r="A35" s="31" t="str">
        <f>A33</f>
        <v>Powertec</v>
      </c>
      <c r="B35" s="31" t="str">
        <f>B33</f>
        <v>PT3 USB</v>
      </c>
      <c r="C35" s="65"/>
      <c r="D35" s="167">
        <f>D34*D33/1000</f>
        <v>0.87723000000000007</v>
      </c>
      <c r="E35" s="167">
        <f t="shared" ref="E35:N35" si="15">E34*E33/1000</f>
        <v>1.0506249999999999</v>
      </c>
      <c r="F35" s="167">
        <f t="shared" si="15"/>
        <v>1.3520000000000001</v>
      </c>
      <c r="G35" s="167">
        <f t="shared" si="15"/>
        <v>1.7442150000000001</v>
      </c>
      <c r="H35" s="168">
        <f t="shared" si="15"/>
        <v>2.2090000000000001</v>
      </c>
      <c r="I35" s="170">
        <f t="shared" si="15"/>
        <v>0.92449999999999999</v>
      </c>
      <c r="J35" s="167">
        <f t="shared" si="15"/>
        <v>0.7803000000000001</v>
      </c>
      <c r="K35" s="167">
        <f t="shared" si="15"/>
        <v>0.753992</v>
      </c>
      <c r="L35" s="167">
        <f t="shared" si="15"/>
        <v>0.65610000000000002</v>
      </c>
      <c r="M35" s="167">
        <f t="shared" si="15"/>
        <v>0.5202</v>
      </c>
      <c r="N35" s="167">
        <f t="shared" si="15"/>
        <v>0.16384000000000001</v>
      </c>
      <c r="O35" s="71">
        <f>AVERAGE(D35:N35)</f>
        <v>1.0029092727272728</v>
      </c>
      <c r="P35" s="123">
        <f>MAX(D35:N35)</f>
        <v>2.2090000000000001</v>
      </c>
    </row>
    <row r="36" spans="1:17" ht="39" customHeight="1">
      <c r="A36" s="23"/>
      <c r="B36" s="23"/>
      <c r="C36" s="58"/>
      <c r="D36" s="28"/>
      <c r="E36" s="28"/>
      <c r="F36" s="28"/>
      <c r="G36" s="28"/>
      <c r="H36" s="29"/>
      <c r="I36" s="28"/>
      <c r="J36" s="28"/>
      <c r="K36" s="28"/>
      <c r="L36" s="28"/>
      <c r="M36" s="28"/>
      <c r="N36" s="28"/>
      <c r="O36" s="38"/>
      <c r="P36" s="38"/>
    </row>
    <row r="37" spans="1:17">
      <c r="A37" s="27" t="s">
        <v>14</v>
      </c>
      <c r="B37" s="27" t="s">
        <v>16</v>
      </c>
      <c r="C37" s="61">
        <v>15.85</v>
      </c>
      <c r="D37" s="165">
        <v>355</v>
      </c>
      <c r="E37" s="165">
        <v>383</v>
      </c>
      <c r="F37" s="165">
        <v>403</v>
      </c>
      <c r="G37" s="165">
        <v>416</v>
      </c>
      <c r="H37" s="165">
        <v>426</v>
      </c>
      <c r="I37" s="165">
        <v>435</v>
      </c>
      <c r="J37" s="165">
        <v>436</v>
      </c>
      <c r="K37" s="165">
        <v>438</v>
      </c>
      <c r="L37" s="165">
        <v>440</v>
      </c>
      <c r="M37" s="165">
        <v>440</v>
      </c>
      <c r="N37" s="165">
        <v>440</v>
      </c>
      <c r="O37" s="69">
        <f>AVERAGE(D37:N37)</f>
        <v>419.27272727272725</v>
      </c>
      <c r="P37" s="122"/>
    </row>
    <row r="38" spans="1:17" ht="24">
      <c r="A38" s="32"/>
      <c r="B38" s="19" t="s">
        <v>139</v>
      </c>
      <c r="C38" s="56"/>
      <c r="D38" s="166">
        <f>D37*D$1/1000</f>
        <v>10.65</v>
      </c>
      <c r="E38" s="166">
        <f t="shared" ref="E38:N38" si="16">E37*E$1/1000</f>
        <v>9.5749999999999993</v>
      </c>
      <c r="F38" s="166">
        <f t="shared" si="16"/>
        <v>8.06</v>
      </c>
      <c r="G38" s="166">
        <f t="shared" si="16"/>
        <v>6.24</v>
      </c>
      <c r="H38" s="166">
        <f t="shared" si="16"/>
        <v>4.26</v>
      </c>
      <c r="I38" s="166">
        <f t="shared" si="16"/>
        <v>2.1749999999999998</v>
      </c>
      <c r="J38" s="166">
        <f t="shared" si="16"/>
        <v>1.3080000000000001</v>
      </c>
      <c r="K38" s="166">
        <f t="shared" si="16"/>
        <v>0.876</v>
      </c>
      <c r="L38" s="166">
        <f t="shared" si="16"/>
        <v>0.44</v>
      </c>
      <c r="M38" s="166">
        <f t="shared" si="16"/>
        <v>0.22</v>
      </c>
      <c r="N38" s="166">
        <f t="shared" si="16"/>
        <v>4.3999999999999997E-2</v>
      </c>
      <c r="O38" s="70">
        <f>AVERAGE(D38:N38)</f>
        <v>3.9861818181818176</v>
      </c>
      <c r="P38" s="124" t="s">
        <v>205</v>
      </c>
    </row>
    <row r="39" spans="1:17">
      <c r="A39" s="22" t="str">
        <f>A37</f>
        <v>Powertec</v>
      </c>
      <c r="B39" s="22" t="str">
        <f>B37</f>
        <v>PT6</v>
      </c>
      <c r="C39" s="56"/>
      <c r="D39" s="168">
        <f>D38*D37/1000</f>
        <v>3.7807499999999998</v>
      </c>
      <c r="E39" s="167">
        <f t="shared" ref="E39:N39" si="17">E38*E37/1000</f>
        <v>3.6672249999999997</v>
      </c>
      <c r="F39" s="167">
        <f t="shared" si="17"/>
        <v>3.2481800000000005</v>
      </c>
      <c r="G39" s="167">
        <f t="shared" si="17"/>
        <v>2.5958399999999999</v>
      </c>
      <c r="H39" s="167">
        <f t="shared" si="17"/>
        <v>1.8147599999999999</v>
      </c>
      <c r="I39" s="170">
        <f t="shared" si="17"/>
        <v>0.94612499999999988</v>
      </c>
      <c r="J39" s="167">
        <f t="shared" si="17"/>
        <v>0.57028800000000002</v>
      </c>
      <c r="K39" s="167">
        <f t="shared" si="17"/>
        <v>0.38368799999999997</v>
      </c>
      <c r="L39" s="167">
        <f t="shared" si="17"/>
        <v>0.19359999999999999</v>
      </c>
      <c r="M39" s="167">
        <f t="shared" si="17"/>
        <v>9.6799999999999997E-2</v>
      </c>
      <c r="N39" s="167">
        <f t="shared" si="17"/>
        <v>1.9359999999999999E-2</v>
      </c>
      <c r="O39" s="71">
        <f>AVERAGE(D39:N39)</f>
        <v>1.5742378181818177</v>
      </c>
      <c r="P39" s="123">
        <f>MAX(D39:N39)</f>
        <v>3.7807499999999998</v>
      </c>
    </row>
    <row r="40" spans="1:17" ht="30.75" customHeight="1">
      <c r="A40" s="16" t="s">
        <v>18</v>
      </c>
      <c r="B40" s="16"/>
      <c r="C40" s="6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8"/>
      <c r="P40" s="38"/>
    </row>
    <row r="41" spans="1:17" ht="22.5">
      <c r="A41" s="30" t="s">
        <v>19</v>
      </c>
      <c r="B41" s="30" t="s">
        <v>20</v>
      </c>
      <c r="C41" s="66"/>
      <c r="D41" s="165">
        <v>158</v>
      </c>
      <c r="E41" s="165">
        <v>188</v>
      </c>
      <c r="F41" s="165">
        <v>238</v>
      </c>
      <c r="G41" s="165">
        <v>310</v>
      </c>
      <c r="H41" s="165">
        <v>450</v>
      </c>
      <c r="I41" s="165">
        <v>645</v>
      </c>
      <c r="J41" s="165">
        <v>660</v>
      </c>
      <c r="K41" s="165">
        <v>750</v>
      </c>
      <c r="L41" s="165">
        <v>1086</v>
      </c>
      <c r="M41" s="165">
        <v>1200</v>
      </c>
      <c r="N41" s="165">
        <v>460</v>
      </c>
      <c r="O41" s="69">
        <f>AVERAGE(D41:N41)</f>
        <v>558.63636363636363</v>
      </c>
      <c r="P41" s="122"/>
      <c r="Q41" s="15">
        <v>1090</v>
      </c>
    </row>
    <row r="42" spans="1:17" ht="24">
      <c r="B42" s="30" t="s">
        <v>140</v>
      </c>
      <c r="C42" s="64">
        <v>5.0999999999999996</v>
      </c>
      <c r="D42" s="166">
        <f>D41*D$1/1000</f>
        <v>4.74</v>
      </c>
      <c r="E42" s="166">
        <f t="shared" ref="E42:N42" si="18">E41*E$1/1000</f>
        <v>4.7</v>
      </c>
      <c r="F42" s="166">
        <f t="shared" si="18"/>
        <v>4.76</v>
      </c>
      <c r="G42" s="166">
        <f t="shared" si="18"/>
        <v>4.6500000000000004</v>
      </c>
      <c r="H42" s="166">
        <f t="shared" si="18"/>
        <v>4.5</v>
      </c>
      <c r="I42" s="166">
        <f t="shared" si="18"/>
        <v>3.2250000000000001</v>
      </c>
      <c r="J42" s="166">
        <f t="shared" si="18"/>
        <v>1.98</v>
      </c>
      <c r="K42" s="166">
        <f t="shared" si="18"/>
        <v>1.5</v>
      </c>
      <c r="L42" s="166">
        <f t="shared" si="18"/>
        <v>1.0860000000000001</v>
      </c>
      <c r="M42" s="166">
        <f t="shared" si="18"/>
        <v>0.6</v>
      </c>
      <c r="N42" s="166">
        <f t="shared" si="18"/>
        <v>4.5999999999999999E-2</v>
      </c>
      <c r="O42" s="70">
        <f>AVERAGE(D42:N42)</f>
        <v>2.8897272727272729</v>
      </c>
      <c r="P42" s="124" t="s">
        <v>205</v>
      </c>
    </row>
    <row r="43" spans="1:17" ht="22.5">
      <c r="A43" s="31" t="str">
        <f>A41</f>
        <v>Powertraveller</v>
      </c>
      <c r="B43" s="31" t="str">
        <f>B41</f>
        <v>Powermonkey Extreme</v>
      </c>
      <c r="C43" s="65">
        <v>0</v>
      </c>
      <c r="D43" s="167">
        <f>D42*D41/1000</f>
        <v>0.74892000000000003</v>
      </c>
      <c r="E43" s="167">
        <f t="shared" ref="E43:N43" si="19">E42*E41/1000</f>
        <v>0.88360000000000005</v>
      </c>
      <c r="F43" s="167">
        <f t="shared" si="19"/>
        <v>1.1328799999999999</v>
      </c>
      <c r="G43" s="167">
        <f t="shared" si="19"/>
        <v>1.4415</v>
      </c>
      <c r="H43" s="167">
        <f t="shared" si="19"/>
        <v>2.0249999999999999</v>
      </c>
      <c r="I43" s="168">
        <f t="shared" si="19"/>
        <v>2.0801249999999998</v>
      </c>
      <c r="J43" s="167">
        <f t="shared" si="19"/>
        <v>1.3068</v>
      </c>
      <c r="K43" s="167">
        <f t="shared" si="19"/>
        <v>1.125</v>
      </c>
      <c r="L43" s="167">
        <f t="shared" si="19"/>
        <v>1.1793960000000001</v>
      </c>
      <c r="M43" s="167">
        <f t="shared" si="19"/>
        <v>0.72</v>
      </c>
      <c r="N43" s="167">
        <f t="shared" si="19"/>
        <v>2.1160000000000002E-2</v>
      </c>
      <c r="O43" s="71">
        <f>AVERAGE(D43:N43)</f>
        <v>1.1513073636363635</v>
      </c>
      <c r="P43" s="123">
        <f>MAX(D43:N43)</f>
        <v>2.0801249999999998</v>
      </c>
    </row>
    <row r="44" spans="1:17" ht="30.75" customHeight="1">
      <c r="A44" s="23"/>
      <c r="B44" s="23"/>
      <c r="C44" s="58"/>
      <c r="D44" s="28"/>
      <c r="E44" s="28"/>
      <c r="F44" s="28"/>
      <c r="G44" s="28"/>
      <c r="H44" s="28"/>
      <c r="I44" s="29"/>
      <c r="J44" s="28"/>
      <c r="K44" s="28"/>
      <c r="L44" s="28"/>
      <c r="M44" s="28"/>
      <c r="N44" s="28"/>
      <c r="O44" s="54"/>
      <c r="P44" s="54"/>
      <c r="Q44" s="18"/>
    </row>
    <row r="45" spans="1:17" ht="22.5">
      <c r="A45" s="36" t="s">
        <v>19</v>
      </c>
      <c r="B45" s="27" t="s">
        <v>22</v>
      </c>
      <c r="C45" s="61">
        <v>6.65</v>
      </c>
      <c r="D45" s="165">
        <v>180</v>
      </c>
      <c r="E45" s="165">
        <v>206</v>
      </c>
      <c r="F45" s="165">
        <v>230</v>
      </c>
      <c r="G45" s="165">
        <v>242</v>
      </c>
      <c r="H45" s="165">
        <v>243</v>
      </c>
      <c r="I45" s="165">
        <v>245</v>
      </c>
      <c r="J45" s="165">
        <v>245</v>
      </c>
      <c r="K45" s="165">
        <v>245</v>
      </c>
      <c r="L45" s="165">
        <v>240</v>
      </c>
      <c r="M45" s="165">
        <v>240</v>
      </c>
      <c r="N45" s="165">
        <v>240</v>
      </c>
      <c r="O45" s="69">
        <f>AVERAGE(D45:N45)</f>
        <v>232.36363636363637</v>
      </c>
      <c r="P45" s="122"/>
      <c r="Q45" s="15">
        <v>1090</v>
      </c>
    </row>
    <row r="46" spans="1:17" ht="24">
      <c r="A46" s="32"/>
      <c r="B46" s="19"/>
      <c r="C46" s="56"/>
      <c r="D46" s="166">
        <f>D45*D$1/1000</f>
        <v>5.4</v>
      </c>
      <c r="E46" s="166">
        <f t="shared" ref="E46:N46" si="20">E45*E$1/1000</f>
        <v>5.15</v>
      </c>
      <c r="F46" s="166">
        <f t="shared" si="20"/>
        <v>4.5999999999999996</v>
      </c>
      <c r="G46" s="166">
        <f t="shared" si="20"/>
        <v>3.63</v>
      </c>
      <c r="H46" s="166">
        <f t="shared" si="20"/>
        <v>2.4300000000000002</v>
      </c>
      <c r="I46" s="166">
        <f t="shared" si="20"/>
        <v>1.2250000000000001</v>
      </c>
      <c r="J46" s="166">
        <f t="shared" si="20"/>
        <v>0.73499999999999999</v>
      </c>
      <c r="K46" s="166">
        <f t="shared" si="20"/>
        <v>0.49</v>
      </c>
      <c r="L46" s="166">
        <f t="shared" si="20"/>
        <v>0.24</v>
      </c>
      <c r="M46" s="166">
        <f t="shared" si="20"/>
        <v>0.12</v>
      </c>
      <c r="N46" s="166">
        <f t="shared" si="20"/>
        <v>2.4E-2</v>
      </c>
      <c r="O46" s="70">
        <f>AVERAGE(D46:N46)</f>
        <v>2.1858181818181817</v>
      </c>
      <c r="P46" s="124" t="s">
        <v>205</v>
      </c>
    </row>
    <row r="47" spans="1:17" ht="22.5">
      <c r="A47" s="22" t="str">
        <f>A45</f>
        <v>Powertraveller</v>
      </c>
      <c r="B47" s="22" t="str">
        <f>B45</f>
        <v>Powermonkey Explorer</v>
      </c>
      <c r="C47" s="56"/>
      <c r="D47" s="167">
        <f>D46*D45/1000</f>
        <v>0.97200000000000009</v>
      </c>
      <c r="E47" s="167">
        <f t="shared" ref="E47:N47" si="21">E46*E45/1000</f>
        <v>1.0609000000000002</v>
      </c>
      <c r="F47" s="168">
        <f t="shared" si="21"/>
        <v>1.0580000000000001</v>
      </c>
      <c r="G47" s="167">
        <f t="shared" si="21"/>
        <v>0.87845999999999991</v>
      </c>
      <c r="H47" s="167">
        <f t="shared" si="21"/>
        <v>0.59048999999999996</v>
      </c>
      <c r="I47" s="170">
        <f t="shared" si="21"/>
        <v>0.30012499999999998</v>
      </c>
      <c r="J47" s="167">
        <f t="shared" si="21"/>
        <v>0.18007499999999999</v>
      </c>
      <c r="K47" s="167">
        <f t="shared" si="21"/>
        <v>0.12005</v>
      </c>
      <c r="L47" s="167">
        <f t="shared" si="21"/>
        <v>5.7599999999999991E-2</v>
      </c>
      <c r="M47" s="167">
        <f t="shared" si="21"/>
        <v>2.8799999999999996E-2</v>
      </c>
      <c r="N47" s="167">
        <f t="shared" si="21"/>
        <v>5.7599999999999995E-3</v>
      </c>
      <c r="O47" s="71">
        <f>AVERAGE(D47:N47)</f>
        <v>0.47747818181818197</v>
      </c>
      <c r="P47" s="123">
        <f>MAX(D47:N47)</f>
        <v>1.0609000000000002</v>
      </c>
    </row>
    <row r="48" spans="1:17">
      <c r="A48" s="16" t="s">
        <v>25</v>
      </c>
      <c r="B48" s="16"/>
      <c r="C48" s="6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8"/>
      <c r="P48" s="38"/>
    </row>
    <row r="49" spans="1:17" ht="22.5">
      <c r="A49" s="31" t="s">
        <v>26</v>
      </c>
      <c r="B49" s="31" t="s">
        <v>226</v>
      </c>
      <c r="C49" s="65">
        <v>18.8</v>
      </c>
      <c r="D49" s="165">
        <v>554</v>
      </c>
      <c r="E49" s="165">
        <v>634</v>
      </c>
      <c r="F49" s="165">
        <v>732</v>
      </c>
      <c r="G49" s="165">
        <v>817</v>
      </c>
      <c r="H49" s="165">
        <v>872</v>
      </c>
      <c r="I49" s="165">
        <v>901</v>
      </c>
      <c r="J49" s="165">
        <v>910</v>
      </c>
      <c r="K49" s="165">
        <v>915</v>
      </c>
      <c r="L49" s="165">
        <v>915</v>
      </c>
      <c r="M49" s="165">
        <v>920</v>
      </c>
      <c r="N49" s="165">
        <v>920</v>
      </c>
      <c r="O49" s="69">
        <f>AVERAGE(D49:N49)</f>
        <v>826.36363636363637</v>
      </c>
      <c r="P49" s="122"/>
    </row>
    <row r="50" spans="1:17" ht="24">
      <c r="A50" s="37"/>
      <c r="B50" s="37"/>
      <c r="C50" s="67"/>
      <c r="D50" s="166">
        <f>D49*D$1/1000</f>
        <v>16.62</v>
      </c>
      <c r="E50" s="166">
        <f t="shared" ref="E50:N50" si="22">E49*E$1/1000</f>
        <v>15.85</v>
      </c>
      <c r="F50" s="166">
        <f t="shared" si="22"/>
        <v>14.64</v>
      </c>
      <c r="G50" s="166">
        <f t="shared" si="22"/>
        <v>12.255000000000001</v>
      </c>
      <c r="H50" s="166">
        <f t="shared" si="22"/>
        <v>8.7200000000000006</v>
      </c>
      <c r="I50" s="166">
        <f t="shared" si="22"/>
        <v>4.5049999999999999</v>
      </c>
      <c r="J50" s="166">
        <f t="shared" si="22"/>
        <v>2.73</v>
      </c>
      <c r="K50" s="166">
        <f t="shared" si="22"/>
        <v>1.83</v>
      </c>
      <c r="L50" s="166">
        <f t="shared" si="22"/>
        <v>0.91500000000000004</v>
      </c>
      <c r="M50" s="166">
        <f t="shared" si="22"/>
        <v>0.46</v>
      </c>
      <c r="N50" s="166">
        <f t="shared" si="22"/>
        <v>9.1999999999999998E-2</v>
      </c>
      <c r="O50" s="70">
        <f>AVERAGE(D50:N50)</f>
        <v>7.1470000000000002</v>
      </c>
      <c r="P50" s="124" t="s">
        <v>205</v>
      </c>
    </row>
    <row r="51" spans="1:17" ht="22.5">
      <c r="A51" s="31" t="str">
        <f>A49</f>
        <v>Powerfilm</v>
      </c>
      <c r="B51" s="31" t="str">
        <f>B49</f>
        <v>Powerfilm 10 W - F15-600</v>
      </c>
      <c r="C51" s="67"/>
      <c r="D51" s="167">
        <f>D50*D49/1000</f>
        <v>9.2074800000000021</v>
      </c>
      <c r="E51" s="167">
        <f t="shared" ref="E51:N51" si="23">E50*E49/1000</f>
        <v>10.0489</v>
      </c>
      <c r="F51" s="168">
        <f t="shared" si="23"/>
        <v>10.716479999999999</v>
      </c>
      <c r="G51" s="167">
        <f t="shared" si="23"/>
        <v>10.012335</v>
      </c>
      <c r="H51" s="167">
        <f t="shared" si="23"/>
        <v>7.6038399999999999</v>
      </c>
      <c r="I51" s="170">
        <f t="shared" si="23"/>
        <v>4.059005</v>
      </c>
      <c r="J51" s="167">
        <f t="shared" si="23"/>
        <v>2.4843000000000002</v>
      </c>
      <c r="K51" s="167">
        <f t="shared" si="23"/>
        <v>1.67445</v>
      </c>
      <c r="L51" s="167">
        <f t="shared" si="23"/>
        <v>0.837225</v>
      </c>
      <c r="M51" s="167">
        <f t="shared" si="23"/>
        <v>0.42320000000000002</v>
      </c>
      <c r="N51" s="167">
        <f t="shared" si="23"/>
        <v>8.4640000000000007E-2</v>
      </c>
      <c r="O51" s="71">
        <f>AVERAGE(D51:N51)</f>
        <v>5.1956231818181813</v>
      </c>
      <c r="P51" s="123">
        <f>MAX(D51:N51)</f>
        <v>10.716479999999999</v>
      </c>
    </row>
    <row r="52" spans="1:17" ht="28.5" customHeight="1">
      <c r="A52" s="23"/>
      <c r="B52" s="23"/>
      <c r="C52" s="5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38"/>
      <c r="P52" s="38"/>
    </row>
    <row r="53" spans="1:17">
      <c r="A53" s="27" t="s">
        <v>27</v>
      </c>
      <c r="B53" s="27" t="s">
        <v>28</v>
      </c>
      <c r="C53" s="61">
        <v>4.96</v>
      </c>
      <c r="D53" s="165">
        <v>158</v>
      </c>
      <c r="E53" s="165">
        <v>190</v>
      </c>
      <c r="F53" s="165">
        <v>240</v>
      </c>
      <c r="G53" s="165">
        <v>316</v>
      </c>
      <c r="H53" s="165">
        <v>465</v>
      </c>
      <c r="I53" s="165">
        <v>600</v>
      </c>
      <c r="J53" s="165">
        <v>600</v>
      </c>
      <c r="K53" s="165">
        <v>698</v>
      </c>
      <c r="L53" s="165">
        <v>872</v>
      </c>
      <c r="M53" s="165">
        <v>1121</v>
      </c>
      <c r="N53" s="165">
        <v>1560</v>
      </c>
      <c r="O53" s="69">
        <f>AVERAGE(D53:N53)</f>
        <v>620</v>
      </c>
      <c r="P53" s="122"/>
      <c r="Q53" s="15">
        <v>1070</v>
      </c>
    </row>
    <row r="54" spans="1:17" ht="24">
      <c r="A54" s="32"/>
      <c r="B54" s="32"/>
      <c r="C54" s="68"/>
      <c r="D54" s="166">
        <f>D53*D$1/1000</f>
        <v>4.74</v>
      </c>
      <c r="E54" s="166">
        <f t="shared" ref="E54:N54" si="24">E53*E$1/1000</f>
        <v>4.75</v>
      </c>
      <c r="F54" s="166">
        <f t="shared" si="24"/>
        <v>4.8</v>
      </c>
      <c r="G54" s="166">
        <f t="shared" si="24"/>
        <v>4.74</v>
      </c>
      <c r="H54" s="166">
        <f t="shared" si="24"/>
        <v>4.6500000000000004</v>
      </c>
      <c r="I54" s="166">
        <f t="shared" si="24"/>
        <v>3</v>
      </c>
      <c r="J54" s="166">
        <f t="shared" si="24"/>
        <v>1.8</v>
      </c>
      <c r="K54" s="166">
        <f t="shared" si="24"/>
        <v>1.3959999999999999</v>
      </c>
      <c r="L54" s="166">
        <f t="shared" si="24"/>
        <v>0.872</v>
      </c>
      <c r="M54" s="166">
        <f t="shared" si="24"/>
        <v>0.5605</v>
      </c>
      <c r="N54" s="166">
        <f t="shared" si="24"/>
        <v>0.156</v>
      </c>
      <c r="O54" s="70">
        <f>AVERAGE(D54:N54)</f>
        <v>2.8604090909090911</v>
      </c>
      <c r="P54" s="124" t="s">
        <v>205</v>
      </c>
    </row>
    <row r="55" spans="1:17">
      <c r="A55" s="22" t="str">
        <f>A53</f>
        <v>Iland</v>
      </c>
      <c r="B55" s="22" t="str">
        <f>B53</f>
        <v>Fly</v>
      </c>
      <c r="C55" s="68"/>
      <c r="D55" s="167">
        <f>D54*D53/1000</f>
        <v>0.74892000000000003</v>
      </c>
      <c r="E55" s="167">
        <f t="shared" ref="E55:N55" si="25">E54*E53/1000</f>
        <v>0.90249999999999997</v>
      </c>
      <c r="F55" s="167">
        <f t="shared" si="25"/>
        <v>1.1519999999999999</v>
      </c>
      <c r="G55" s="167">
        <f t="shared" si="25"/>
        <v>1.4978400000000001</v>
      </c>
      <c r="H55" s="168">
        <f t="shared" si="25"/>
        <v>2.1622499999999998</v>
      </c>
      <c r="I55" s="170">
        <f t="shared" si="25"/>
        <v>1.8</v>
      </c>
      <c r="J55" s="167">
        <f t="shared" si="25"/>
        <v>1.08</v>
      </c>
      <c r="K55" s="167">
        <f t="shared" si="25"/>
        <v>0.97440799999999994</v>
      </c>
      <c r="L55" s="167">
        <f t="shared" si="25"/>
        <v>0.76038400000000006</v>
      </c>
      <c r="M55" s="167">
        <f t="shared" si="25"/>
        <v>0.62832050000000006</v>
      </c>
      <c r="N55" s="167">
        <f t="shared" si="25"/>
        <v>0.24336000000000002</v>
      </c>
      <c r="O55" s="71">
        <f>AVERAGE(D55:N55)</f>
        <v>1.0863620454545455</v>
      </c>
      <c r="P55" s="123">
        <f>MAX(D55:N55)</f>
        <v>2.1622499999999998</v>
      </c>
    </row>
    <row r="56" spans="1:17" ht="39" customHeight="1">
      <c r="A56" s="16" t="s">
        <v>29</v>
      </c>
      <c r="B56" s="16"/>
      <c r="C56" s="6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54"/>
      <c r="P56" s="54"/>
      <c r="Q56" s="18"/>
    </row>
    <row r="57" spans="1:17">
      <c r="A57" s="16"/>
      <c r="B57" s="16"/>
      <c r="C57" s="6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4"/>
      <c r="P57" s="54"/>
      <c r="Q57" s="18"/>
    </row>
    <row r="58" spans="1:17" ht="22.5">
      <c r="A58" s="31" t="s">
        <v>30</v>
      </c>
      <c r="B58" s="31" t="s">
        <v>225</v>
      </c>
      <c r="C58" s="65">
        <v>5</v>
      </c>
      <c r="D58" s="165">
        <v>158</v>
      </c>
      <c r="E58" s="165">
        <v>190</v>
      </c>
      <c r="F58" s="165">
        <v>240</v>
      </c>
      <c r="G58" s="165">
        <v>320</v>
      </c>
      <c r="H58" s="165">
        <v>473</v>
      </c>
      <c r="I58" s="165">
        <v>835</v>
      </c>
      <c r="J58" s="165">
        <v>865</v>
      </c>
      <c r="K58" s="165">
        <v>878</v>
      </c>
      <c r="L58" s="165">
        <v>890</v>
      </c>
      <c r="M58" s="165">
        <v>900</v>
      </c>
      <c r="N58" s="165">
        <v>910</v>
      </c>
      <c r="O58" s="69">
        <f>AVERAGE(D58:N58)</f>
        <v>605.36363636363637</v>
      </c>
      <c r="P58" s="122"/>
      <c r="Q58" s="15">
        <v>926</v>
      </c>
    </row>
    <row r="59" spans="1:17" ht="24">
      <c r="A59" s="37"/>
      <c r="B59" s="37"/>
      <c r="C59" s="67"/>
      <c r="D59" s="166">
        <f>D58*D$1/1000</f>
        <v>4.74</v>
      </c>
      <c r="E59" s="166">
        <f t="shared" ref="E59:N59" si="26">E58*E$1/1000</f>
        <v>4.75</v>
      </c>
      <c r="F59" s="166">
        <f t="shared" si="26"/>
        <v>4.8</v>
      </c>
      <c r="G59" s="166">
        <f t="shared" si="26"/>
        <v>4.8</v>
      </c>
      <c r="H59" s="166">
        <f t="shared" si="26"/>
        <v>4.7300000000000004</v>
      </c>
      <c r="I59" s="166">
        <f t="shared" si="26"/>
        <v>4.1749999999999998</v>
      </c>
      <c r="J59" s="166">
        <f t="shared" si="26"/>
        <v>2.5950000000000002</v>
      </c>
      <c r="K59" s="166">
        <f t="shared" si="26"/>
        <v>1.756</v>
      </c>
      <c r="L59" s="166">
        <f t="shared" si="26"/>
        <v>0.89</v>
      </c>
      <c r="M59" s="166">
        <f t="shared" si="26"/>
        <v>0.45</v>
      </c>
      <c r="N59" s="166">
        <f t="shared" si="26"/>
        <v>9.0999999999999998E-2</v>
      </c>
      <c r="O59" s="70">
        <f>AVERAGE(D59:N59)</f>
        <v>3.0706363636363636</v>
      </c>
      <c r="P59" s="124" t="s">
        <v>205</v>
      </c>
    </row>
    <row r="60" spans="1:17" ht="22.5">
      <c r="A60" s="31" t="str">
        <f>A58</f>
        <v>Goal0</v>
      </c>
      <c r="B60" s="31" t="str">
        <f>B58</f>
        <v>Nomad 7 en 5V</v>
      </c>
      <c r="C60" s="67"/>
      <c r="D60" s="167">
        <f>D59*D58/1000</f>
        <v>0.74892000000000003</v>
      </c>
      <c r="E60" s="167">
        <f t="shared" ref="E60:N60" si="27">E59*E58/1000</f>
        <v>0.90249999999999997</v>
      </c>
      <c r="F60" s="167">
        <f t="shared" si="27"/>
        <v>1.1519999999999999</v>
      </c>
      <c r="G60" s="167">
        <f t="shared" si="27"/>
        <v>1.536</v>
      </c>
      <c r="H60" s="167">
        <f t="shared" si="27"/>
        <v>2.2372900000000002</v>
      </c>
      <c r="I60" s="168">
        <f t="shared" si="27"/>
        <v>3.4861249999999999</v>
      </c>
      <c r="J60" s="167">
        <f t="shared" si="27"/>
        <v>2.244675</v>
      </c>
      <c r="K60" s="167">
        <f t="shared" si="27"/>
        <v>1.541768</v>
      </c>
      <c r="L60" s="167">
        <f t="shared" si="27"/>
        <v>0.79210000000000003</v>
      </c>
      <c r="M60" s="167">
        <f t="shared" si="27"/>
        <v>0.40500000000000003</v>
      </c>
      <c r="N60" s="167">
        <f t="shared" si="27"/>
        <v>8.2810000000000009E-2</v>
      </c>
      <c r="O60" s="71">
        <f>AVERAGE(D60:N60)</f>
        <v>1.3753807272727272</v>
      </c>
      <c r="P60" s="123">
        <f>MAX(D60:N60)</f>
        <v>3.4861249999999999</v>
      </c>
    </row>
    <row r="61" spans="1:17" ht="42.75" customHeight="1">
      <c r="A61" s="23"/>
      <c r="B61" s="23"/>
      <c r="C61" s="58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38"/>
      <c r="P61" s="38"/>
    </row>
    <row r="62" spans="1:17" ht="22.5">
      <c r="A62" s="25" t="s">
        <v>30</v>
      </c>
      <c r="B62" s="25" t="s">
        <v>224</v>
      </c>
      <c r="C62" s="59">
        <v>15.33</v>
      </c>
      <c r="D62" s="165">
        <v>180</v>
      </c>
      <c r="E62" s="165">
        <v>185</v>
      </c>
      <c r="F62" s="165">
        <v>196</v>
      </c>
      <c r="G62" s="165">
        <v>208</v>
      </c>
      <c r="H62" s="165">
        <v>215</v>
      </c>
      <c r="I62" s="165">
        <v>280</v>
      </c>
      <c r="J62" s="165">
        <v>392</v>
      </c>
      <c r="K62" s="165">
        <v>517</v>
      </c>
      <c r="L62" s="165">
        <v>690</v>
      </c>
      <c r="M62" s="165">
        <v>860</v>
      </c>
      <c r="N62" s="165">
        <v>860</v>
      </c>
      <c r="O62" s="69">
        <f>AVERAGE(D62:N62)</f>
        <v>416.63636363636363</v>
      </c>
      <c r="P62" s="122"/>
    </row>
    <row r="63" spans="1:17" ht="24">
      <c r="A63" s="16"/>
      <c r="B63" s="16"/>
      <c r="C63" s="16"/>
      <c r="D63" s="166">
        <f>D62*D$1/1000</f>
        <v>5.4</v>
      </c>
      <c r="E63" s="166">
        <f t="shared" ref="E63:N63" si="28">E62*E$1/1000</f>
        <v>4.625</v>
      </c>
      <c r="F63" s="166">
        <f t="shared" si="28"/>
        <v>3.92</v>
      </c>
      <c r="G63" s="166">
        <f t="shared" si="28"/>
        <v>3.12</v>
      </c>
      <c r="H63" s="166">
        <f t="shared" si="28"/>
        <v>2.15</v>
      </c>
      <c r="I63" s="166">
        <f t="shared" si="28"/>
        <v>1.4</v>
      </c>
      <c r="J63" s="166">
        <f t="shared" si="28"/>
        <v>1.1759999999999999</v>
      </c>
      <c r="K63" s="166">
        <f t="shared" si="28"/>
        <v>1.034</v>
      </c>
      <c r="L63" s="166">
        <f t="shared" si="28"/>
        <v>0.69</v>
      </c>
      <c r="M63" s="166">
        <f t="shared" si="28"/>
        <v>0.43</v>
      </c>
      <c r="N63" s="166">
        <f t="shared" si="28"/>
        <v>8.5999999999999993E-2</v>
      </c>
      <c r="O63" s="70">
        <f>AVERAGE(D63:N63)</f>
        <v>2.184636363636363</v>
      </c>
      <c r="P63" s="124" t="s">
        <v>205</v>
      </c>
    </row>
    <row r="64" spans="1:17" ht="22.5">
      <c r="A64" s="31" t="str">
        <f>A62</f>
        <v>Goal0</v>
      </c>
      <c r="B64" s="31" t="str">
        <f>B62</f>
        <v>Nomad 7 en 12 V</v>
      </c>
      <c r="C64" s="16"/>
      <c r="D64" s="168">
        <f>D63*D62/1000</f>
        <v>0.97200000000000009</v>
      </c>
      <c r="E64" s="167">
        <f t="shared" ref="E64:N64" si="29">E63*E62/1000</f>
        <v>0.85562499999999997</v>
      </c>
      <c r="F64" s="167">
        <f t="shared" si="29"/>
        <v>0.76831999999999989</v>
      </c>
      <c r="G64" s="167">
        <f t="shared" si="29"/>
        <v>0.64895999999999998</v>
      </c>
      <c r="H64" s="167">
        <f t="shared" si="29"/>
        <v>0.46224999999999999</v>
      </c>
      <c r="I64" s="170">
        <f t="shared" si="29"/>
        <v>0.39200000000000002</v>
      </c>
      <c r="J64" s="167">
        <f t="shared" si="29"/>
        <v>0.46099199999999996</v>
      </c>
      <c r="K64" s="167">
        <f t="shared" si="29"/>
        <v>0.534578</v>
      </c>
      <c r="L64" s="167">
        <f t="shared" si="29"/>
        <v>0.47609999999999997</v>
      </c>
      <c r="M64" s="167">
        <f t="shared" si="29"/>
        <v>0.36980000000000002</v>
      </c>
      <c r="N64" s="167">
        <f t="shared" si="29"/>
        <v>7.3959999999999998E-2</v>
      </c>
      <c r="O64" s="71">
        <f>AVERAGE(D64:N64)</f>
        <v>0.54678045454545454</v>
      </c>
      <c r="P64" s="123">
        <f>MAX(D64:N64)</f>
        <v>0.97200000000000009</v>
      </c>
    </row>
    <row r="65" spans="1:14">
      <c r="A65" s="38"/>
      <c r="B65" s="38"/>
      <c r="C65" s="38"/>
    </row>
    <row r="66" spans="1:14">
      <c r="A66" s="38"/>
      <c r="B66" s="38"/>
      <c r="C66" s="38"/>
    </row>
    <row r="67" spans="1:14" ht="24">
      <c r="A67" s="125" t="s">
        <v>174</v>
      </c>
      <c r="B67" s="126" t="s">
        <v>175</v>
      </c>
      <c r="C67" s="125">
        <v>12</v>
      </c>
      <c r="D67" s="169">
        <f>1000*$C67/D$1</f>
        <v>400</v>
      </c>
      <c r="E67" s="169">
        <f t="shared" ref="E67:N68" si="30">1000*$C67/E$1</f>
        <v>480</v>
      </c>
      <c r="F67" s="169">
        <f t="shared" si="30"/>
        <v>600</v>
      </c>
      <c r="G67" s="169">
        <f t="shared" si="30"/>
        <v>800</v>
      </c>
      <c r="H67" s="169">
        <f t="shared" si="30"/>
        <v>1200</v>
      </c>
      <c r="I67" s="169">
        <f t="shared" si="30"/>
        <v>2400</v>
      </c>
      <c r="J67" s="169">
        <f t="shared" si="30"/>
        <v>4000</v>
      </c>
      <c r="K67" s="169">
        <f t="shared" si="30"/>
        <v>6000</v>
      </c>
      <c r="L67" s="169">
        <f t="shared" si="30"/>
        <v>12000</v>
      </c>
      <c r="M67" s="169">
        <f t="shared" si="30"/>
        <v>24000</v>
      </c>
      <c r="N67" s="169">
        <f t="shared" si="30"/>
        <v>120000</v>
      </c>
    </row>
    <row r="68" spans="1:14" ht="24">
      <c r="A68" s="125" t="s">
        <v>174</v>
      </c>
      <c r="B68" s="126" t="s">
        <v>176</v>
      </c>
      <c r="C68" s="125">
        <v>5</v>
      </c>
      <c r="D68" s="169">
        <f>1000*$C68/D$1</f>
        <v>166.66666666666666</v>
      </c>
      <c r="E68" s="169">
        <f t="shared" si="30"/>
        <v>200</v>
      </c>
      <c r="F68" s="169">
        <f t="shared" si="30"/>
        <v>250</v>
      </c>
      <c r="G68" s="169">
        <f t="shared" si="30"/>
        <v>333.33333333333331</v>
      </c>
      <c r="H68" s="169">
        <f t="shared" si="30"/>
        <v>500</v>
      </c>
      <c r="I68" s="169">
        <f t="shared" si="30"/>
        <v>1000</v>
      </c>
      <c r="J68" s="169">
        <f t="shared" si="30"/>
        <v>1666.6666666666667</v>
      </c>
      <c r="K68" s="169">
        <f t="shared" si="30"/>
        <v>2500</v>
      </c>
      <c r="L68" s="169">
        <f t="shared" si="30"/>
        <v>5000</v>
      </c>
      <c r="M68" s="169">
        <f t="shared" si="30"/>
        <v>10000</v>
      </c>
      <c r="N68" s="169">
        <f t="shared" si="30"/>
        <v>50000</v>
      </c>
    </row>
    <row r="69" spans="1:14">
      <c r="A69" s="38"/>
      <c r="B69" s="38"/>
      <c r="C69" s="38"/>
    </row>
    <row r="70" spans="1:14">
      <c r="A70" s="38"/>
      <c r="B70" s="38"/>
      <c r="C70" s="38"/>
    </row>
    <row r="71" spans="1:14">
      <c r="A71" s="38"/>
      <c r="B71" s="38"/>
      <c r="C71" s="38"/>
    </row>
    <row r="72" spans="1:14">
      <c r="A72" s="38"/>
      <c r="B72" s="38"/>
      <c r="C72" s="38"/>
    </row>
    <row r="73" spans="1:14">
      <c r="A73" s="38"/>
      <c r="B73" s="38"/>
      <c r="C73" s="38"/>
    </row>
    <row r="74" spans="1:14">
      <c r="A74" s="38"/>
      <c r="B74" s="38"/>
      <c r="C74" s="38"/>
    </row>
    <row r="75" spans="1:14">
      <c r="A75" s="38"/>
      <c r="B75" s="38"/>
      <c r="C75" s="38"/>
    </row>
    <row r="76" spans="1:14">
      <c r="A76" s="38"/>
      <c r="B76" s="38"/>
      <c r="C76" s="38"/>
    </row>
    <row r="77" spans="1:14">
      <c r="A77" s="38"/>
      <c r="B77" s="38"/>
      <c r="C77" s="38"/>
    </row>
    <row r="78" spans="1:14">
      <c r="A78" s="38"/>
      <c r="B78" s="38"/>
      <c r="C78" s="38"/>
    </row>
    <row r="79" spans="1:14">
      <c r="A79" s="38"/>
      <c r="B79" s="38"/>
      <c r="C79" s="38"/>
    </row>
    <row r="80" spans="1:14">
      <c r="A80" s="38"/>
      <c r="B80" s="38"/>
      <c r="C80" s="38"/>
    </row>
    <row r="81" spans="1:3">
      <c r="A81" s="38"/>
      <c r="B81" s="38"/>
      <c r="C81" s="38"/>
    </row>
    <row r="82" spans="1:3">
      <c r="A82" s="38"/>
      <c r="B82" s="38"/>
      <c r="C82" s="38"/>
    </row>
    <row r="83" spans="1:3">
      <c r="A83" s="38"/>
      <c r="B83" s="38"/>
      <c r="C83" s="38"/>
    </row>
    <row r="84" spans="1:3">
      <c r="A84" s="38"/>
      <c r="B84" s="38"/>
      <c r="C84" s="38"/>
    </row>
    <row r="85" spans="1:3">
      <c r="A85" s="38"/>
      <c r="B85" s="38"/>
      <c r="C85" s="38"/>
    </row>
    <row r="86" spans="1:3">
      <c r="A86" s="38"/>
      <c r="B86" s="38"/>
      <c r="C86" s="38"/>
    </row>
    <row r="87" spans="1:3">
      <c r="A87" s="38"/>
      <c r="B87" s="38"/>
      <c r="C87" s="38"/>
    </row>
    <row r="88" spans="1:3">
      <c r="A88" s="38"/>
      <c r="B88" s="38"/>
      <c r="C88" s="38"/>
    </row>
    <row r="89" spans="1:3">
      <c r="A89" s="38"/>
      <c r="B89" s="38"/>
      <c r="C89" s="38"/>
    </row>
    <row r="90" spans="1:3">
      <c r="A90" s="38"/>
      <c r="B90" s="38"/>
      <c r="C90" s="38"/>
    </row>
    <row r="91" spans="1:3">
      <c r="A91" s="38"/>
      <c r="B91" s="38"/>
      <c r="C91" s="38"/>
    </row>
    <row r="92" spans="1:3">
      <c r="A92" s="38"/>
      <c r="B92" s="38"/>
      <c r="C92" s="38"/>
    </row>
    <row r="93" spans="1:3">
      <c r="A93" s="38"/>
      <c r="B93" s="38"/>
      <c r="C93" s="38"/>
    </row>
    <row r="94" spans="1:3">
      <c r="A94" s="38"/>
      <c r="B94" s="38"/>
      <c r="C94" s="38"/>
    </row>
    <row r="95" spans="1:3">
      <c r="A95" s="38"/>
      <c r="B95" s="38"/>
      <c r="C95" s="38"/>
    </row>
    <row r="96" spans="1:3">
      <c r="A96" s="38"/>
      <c r="B96" s="38"/>
      <c r="C96" s="38"/>
    </row>
    <row r="97" spans="1:3">
      <c r="A97" s="38"/>
      <c r="B97" s="38"/>
      <c r="C97" s="38"/>
    </row>
    <row r="98" spans="1:3">
      <c r="A98" s="38"/>
      <c r="B98" s="38"/>
      <c r="C98" s="38"/>
    </row>
    <row r="99" spans="1:3">
      <c r="A99" s="38"/>
      <c r="B99" s="38"/>
      <c r="C99" s="38"/>
    </row>
    <row r="100" spans="1:3">
      <c r="A100" s="38"/>
      <c r="B100" s="38"/>
      <c r="C100" s="38"/>
    </row>
    <row r="101" spans="1:3">
      <c r="A101" s="38"/>
      <c r="B101" s="38"/>
      <c r="C101" s="38"/>
    </row>
    <row r="102" spans="1:3">
      <c r="A102" s="38"/>
      <c r="B102" s="38"/>
      <c r="C102" s="38"/>
    </row>
    <row r="103" spans="1:3">
      <c r="A103" s="38"/>
      <c r="B103" s="38"/>
      <c r="C103" s="38"/>
    </row>
    <row r="104" spans="1:3">
      <c r="A104" s="38"/>
      <c r="B104" s="38"/>
      <c r="C104" s="38"/>
    </row>
    <row r="105" spans="1:3">
      <c r="A105" s="38"/>
      <c r="B105" s="38"/>
      <c r="C105" s="38"/>
    </row>
    <row r="106" spans="1:3">
      <c r="A106" s="38"/>
      <c r="B106" s="38"/>
      <c r="C106" s="38"/>
    </row>
    <row r="107" spans="1:3">
      <c r="A107" s="38"/>
      <c r="B107" s="38"/>
      <c r="C107" s="38"/>
    </row>
    <row r="108" spans="1:3">
      <c r="A108" s="38"/>
      <c r="B108" s="38"/>
      <c r="C108" s="38"/>
    </row>
    <row r="109" spans="1:3">
      <c r="A109" s="38"/>
      <c r="B109" s="38"/>
      <c r="C109" s="38"/>
    </row>
    <row r="110" spans="1:3">
      <c r="A110" s="38"/>
      <c r="B110" s="38"/>
      <c r="C110" s="38"/>
    </row>
    <row r="111" spans="1:3">
      <c r="A111" s="38"/>
      <c r="B111" s="38"/>
      <c r="C111" s="38"/>
    </row>
    <row r="112" spans="1:3">
      <c r="A112" s="38"/>
      <c r="B112" s="38"/>
      <c r="C112" s="38"/>
    </row>
    <row r="113" spans="1:3">
      <c r="A113" s="38"/>
      <c r="B113" s="38"/>
      <c r="C113" s="38"/>
    </row>
    <row r="114" spans="1:3">
      <c r="A114" s="38"/>
      <c r="B114" s="38"/>
      <c r="C114" s="38"/>
    </row>
  </sheetData>
  <pageMargins left="0.7" right="0.7" top="0.75" bottom="0.75" header="0.3" footer="0.3"/>
  <pageSetup paperSize="9" orientation="portrait" r:id="rId1"/>
  <ignoredErrors>
    <ignoredError sqref="O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activeCell="L5" sqref="L5"/>
    </sheetView>
  </sheetViews>
  <sheetFormatPr baseColWidth="10" defaultRowHeight="12.75"/>
  <cols>
    <col min="1" max="1" width="15.5703125" style="15" customWidth="1"/>
    <col min="2" max="2" width="10.5703125" style="15" customWidth="1"/>
    <col min="3" max="3" width="8.85546875" style="15" customWidth="1"/>
    <col min="4" max="5" width="8.28515625" style="15" customWidth="1"/>
    <col min="6" max="6" width="15.28515625" style="15" customWidth="1"/>
    <col min="7" max="7" width="8.28515625" style="18" customWidth="1"/>
    <col min="8" max="8" width="8.85546875" style="15" customWidth="1"/>
    <col min="9" max="10" width="8.28515625" style="15" customWidth="1"/>
    <col min="11" max="11" width="14.85546875" style="15" customWidth="1"/>
    <col min="12" max="12" width="8.28515625" style="18" customWidth="1"/>
    <col min="13" max="13" width="8.85546875" style="15" customWidth="1"/>
    <col min="14" max="15" width="8.28515625" style="15" customWidth="1"/>
    <col min="16" max="16" width="14.7109375" style="15" customWidth="1"/>
    <col min="17" max="17" width="8.28515625" style="18" customWidth="1"/>
  </cols>
  <sheetData>
    <row r="1" spans="1:17" ht="51.75" customHeight="1">
      <c r="B1" s="261" t="s">
        <v>143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39">
        <v>2.1</v>
      </c>
      <c r="Q1" s="18" t="s">
        <v>144</v>
      </c>
    </row>
    <row r="2" spans="1:17" ht="84">
      <c r="A2" s="15" t="s">
        <v>145</v>
      </c>
      <c r="C2" s="262" t="s">
        <v>146</v>
      </c>
      <c r="D2" s="262"/>
      <c r="E2" s="262"/>
      <c r="F2" s="40"/>
      <c r="H2" s="262" t="s">
        <v>147</v>
      </c>
      <c r="I2" s="262"/>
      <c r="J2" s="262"/>
      <c r="K2" s="40"/>
      <c r="M2" s="262" t="s">
        <v>148</v>
      </c>
      <c r="N2" s="262"/>
      <c r="O2" s="262"/>
      <c r="P2" s="40"/>
    </row>
    <row r="3" spans="1:17" ht="45">
      <c r="A3" s="14"/>
      <c r="B3" s="41"/>
      <c r="C3" s="14" t="s">
        <v>149</v>
      </c>
      <c r="D3" s="14" t="s">
        <v>150</v>
      </c>
      <c r="E3" s="14" t="s">
        <v>151</v>
      </c>
      <c r="F3" s="42" t="s">
        <v>152</v>
      </c>
      <c r="G3" s="42"/>
      <c r="H3" s="14" t="s">
        <v>149</v>
      </c>
      <c r="I3" s="14" t="s">
        <v>150</v>
      </c>
      <c r="J3" s="14" t="s">
        <v>151</v>
      </c>
      <c r="K3" s="42" t="s">
        <v>152</v>
      </c>
      <c r="L3" s="90" t="s">
        <v>181</v>
      </c>
      <c r="M3" s="14" t="s">
        <v>149</v>
      </c>
      <c r="N3" s="14" t="s">
        <v>150</v>
      </c>
      <c r="O3" s="14" t="s">
        <v>151</v>
      </c>
      <c r="P3" s="42" t="s">
        <v>152</v>
      </c>
      <c r="Q3" s="90" t="s">
        <v>180</v>
      </c>
    </row>
    <row r="4" spans="1:17" ht="22.5">
      <c r="A4" s="30" t="s">
        <v>33</v>
      </c>
      <c r="B4" s="43" t="s">
        <v>137</v>
      </c>
      <c r="C4" s="35">
        <v>0.28999999999999998</v>
      </c>
      <c r="D4" s="35">
        <v>8.6</v>
      </c>
      <c r="E4" s="30">
        <v>2.5</v>
      </c>
      <c r="F4" s="72">
        <f>60*$P$1/C4</f>
        <v>434.48275862068971</v>
      </c>
      <c r="G4" s="17"/>
      <c r="H4" s="35">
        <v>0.26</v>
      </c>
      <c r="I4" s="35">
        <v>8.56</v>
      </c>
      <c r="J4" s="30">
        <v>2.2000000000000002</v>
      </c>
      <c r="K4" s="72">
        <f t="shared" ref="K4:K11" si="0">60*$P$1/H4</f>
        <v>484.61538461538458</v>
      </c>
      <c r="L4" s="93">
        <f>1-H4/C4</f>
        <v>0.10344827586206884</v>
      </c>
      <c r="M4" s="35">
        <v>0.17</v>
      </c>
      <c r="N4" s="35">
        <v>8.5</v>
      </c>
      <c r="O4" s="30">
        <v>1.4</v>
      </c>
      <c r="P4" s="72">
        <f t="shared" ref="P4:P11" si="1">60*$P$1/M4</f>
        <v>741.17647058823525</v>
      </c>
      <c r="Q4" s="91">
        <f>1-M4/C4</f>
        <v>0.4137931034482758</v>
      </c>
    </row>
    <row r="5" spans="1:17" ht="22.5">
      <c r="A5" s="19" t="s">
        <v>33</v>
      </c>
      <c r="B5" s="44" t="s">
        <v>138</v>
      </c>
      <c r="C5" s="20">
        <v>0.97</v>
      </c>
      <c r="D5" s="20">
        <v>9.3000000000000007</v>
      </c>
      <c r="E5" s="19">
        <v>9</v>
      </c>
      <c r="F5" s="73">
        <f>60*$P$1/C5</f>
        <v>129.89690721649484</v>
      </c>
      <c r="G5" s="17"/>
      <c r="H5" s="20">
        <v>0.8</v>
      </c>
      <c r="I5" s="20">
        <v>9.16</v>
      </c>
      <c r="J5" s="19">
        <v>7.4</v>
      </c>
      <c r="K5" s="73">
        <f t="shared" si="0"/>
        <v>157.5</v>
      </c>
      <c r="L5" s="91">
        <f t="shared" ref="L5:L11" si="2">1-H5/C5</f>
        <v>0.17525773195876282</v>
      </c>
      <c r="M5" s="20">
        <v>0.5</v>
      </c>
      <c r="N5" s="20">
        <v>8.91</v>
      </c>
      <c r="O5" s="19">
        <v>4.5</v>
      </c>
      <c r="P5" s="73">
        <f t="shared" si="1"/>
        <v>252</v>
      </c>
      <c r="Q5" s="91">
        <f t="shared" ref="Q5:Q11" si="3">1-M5/C5</f>
        <v>0.48453608247422675</v>
      </c>
    </row>
    <row r="6" spans="1:17">
      <c r="A6" s="30" t="s">
        <v>33</v>
      </c>
      <c r="B6" s="43" t="s">
        <v>40</v>
      </c>
      <c r="C6" s="35">
        <v>2.02</v>
      </c>
      <c r="D6" s="35">
        <v>10.28</v>
      </c>
      <c r="E6" s="30">
        <v>20.8</v>
      </c>
      <c r="F6" s="72">
        <f t="shared" ref="F6:F11" si="4">60*$P$1/C6</f>
        <v>62.376237623762378</v>
      </c>
      <c r="G6" s="17"/>
      <c r="H6" s="35">
        <v>1.7</v>
      </c>
      <c r="I6" s="35">
        <v>10.1</v>
      </c>
      <c r="J6" s="30">
        <v>17.100000000000001</v>
      </c>
      <c r="K6" s="72">
        <f t="shared" si="0"/>
        <v>74.117647058823536</v>
      </c>
      <c r="L6" s="91">
        <f t="shared" si="2"/>
        <v>0.15841584158415845</v>
      </c>
      <c r="M6" s="35">
        <v>1</v>
      </c>
      <c r="N6" s="35">
        <v>9.5</v>
      </c>
      <c r="O6" s="30">
        <v>9.5</v>
      </c>
      <c r="P6" s="72">
        <f t="shared" si="1"/>
        <v>126</v>
      </c>
      <c r="Q6" s="91">
        <f t="shared" si="3"/>
        <v>0.50495049504950495</v>
      </c>
    </row>
    <row r="7" spans="1:17" ht="22.5">
      <c r="A7" s="19" t="s">
        <v>7</v>
      </c>
      <c r="B7" s="44" t="s">
        <v>116</v>
      </c>
      <c r="C7" s="20">
        <v>0.57999999999999996</v>
      </c>
      <c r="D7" s="20">
        <v>8.84</v>
      </c>
      <c r="E7" s="19">
        <v>5.0999999999999996</v>
      </c>
      <c r="F7" s="73">
        <f t="shared" si="4"/>
        <v>217.24137931034485</v>
      </c>
      <c r="G7" s="17"/>
      <c r="H7" s="20">
        <v>0.52</v>
      </c>
      <c r="I7" s="20">
        <v>8.7799999999999994</v>
      </c>
      <c r="J7" s="19">
        <v>4.5999999999999996</v>
      </c>
      <c r="K7" s="73">
        <f t="shared" si="0"/>
        <v>242.30769230769229</v>
      </c>
      <c r="L7" s="93">
        <f t="shared" si="2"/>
        <v>0.10344827586206884</v>
      </c>
      <c r="M7" s="20">
        <v>0.39</v>
      </c>
      <c r="N7" s="20">
        <v>8.67</v>
      </c>
      <c r="O7" s="19">
        <v>3.4</v>
      </c>
      <c r="P7" s="73">
        <f t="shared" si="1"/>
        <v>323.07692307692304</v>
      </c>
      <c r="Q7" s="93">
        <f t="shared" si="3"/>
        <v>0.3275862068965516</v>
      </c>
    </row>
    <row r="8" spans="1:17" ht="22.5">
      <c r="A8" s="30" t="s">
        <v>7</v>
      </c>
      <c r="B8" s="43" t="s">
        <v>117</v>
      </c>
      <c r="C8" s="35">
        <v>1.93</v>
      </c>
      <c r="D8" s="35">
        <v>10.25</v>
      </c>
      <c r="E8" s="30">
        <v>19.8</v>
      </c>
      <c r="F8" s="72">
        <f t="shared" si="4"/>
        <v>65.284974093264253</v>
      </c>
      <c r="G8" s="17"/>
      <c r="H8" s="35">
        <v>1.6</v>
      </c>
      <c r="I8" s="35">
        <v>9.9499999999999993</v>
      </c>
      <c r="J8" s="30">
        <v>15.9</v>
      </c>
      <c r="K8" s="72">
        <f t="shared" si="0"/>
        <v>78.75</v>
      </c>
      <c r="L8" s="91">
        <f t="shared" si="2"/>
        <v>0.17098445595854916</v>
      </c>
      <c r="M8" s="35">
        <v>1</v>
      </c>
      <c r="N8" s="35">
        <v>9.3699999999999992</v>
      </c>
      <c r="O8" s="30">
        <v>9.6</v>
      </c>
      <c r="P8" s="72">
        <f t="shared" si="1"/>
        <v>126</v>
      </c>
      <c r="Q8" s="91">
        <f t="shared" si="3"/>
        <v>0.4818652849740932</v>
      </c>
    </row>
    <row r="9" spans="1:17">
      <c r="A9" s="19" t="s">
        <v>14</v>
      </c>
      <c r="B9" s="44" t="s">
        <v>16</v>
      </c>
      <c r="C9" s="20">
        <v>0.37</v>
      </c>
      <c r="D9" s="20">
        <v>8.74</v>
      </c>
      <c r="E9" s="19">
        <v>3.2</v>
      </c>
      <c r="F9" s="73">
        <f t="shared" si="4"/>
        <v>340.54054054054052</v>
      </c>
      <c r="G9" s="17"/>
      <c r="H9" s="20">
        <v>0.3</v>
      </c>
      <c r="I9" s="20">
        <v>8.67</v>
      </c>
      <c r="J9" s="19">
        <v>2.6</v>
      </c>
      <c r="K9" s="73">
        <f t="shared" si="0"/>
        <v>420</v>
      </c>
      <c r="L9" s="91">
        <f t="shared" si="2"/>
        <v>0.18918918918918926</v>
      </c>
      <c r="M9" s="20">
        <v>0.17</v>
      </c>
      <c r="N9" s="20">
        <v>8.5500000000000007</v>
      </c>
      <c r="O9" s="19">
        <v>1.5</v>
      </c>
      <c r="P9" s="73">
        <f t="shared" si="1"/>
        <v>741.17647058823525</v>
      </c>
      <c r="Q9" s="92">
        <f t="shared" si="3"/>
        <v>0.54054054054054057</v>
      </c>
    </row>
    <row r="10" spans="1:17" ht="33.75">
      <c r="A10" s="30" t="s">
        <v>26</v>
      </c>
      <c r="B10" s="30" t="s">
        <v>141</v>
      </c>
      <c r="C10" s="35">
        <v>0.85</v>
      </c>
      <c r="D10" s="35">
        <v>9.16</v>
      </c>
      <c r="E10" s="30">
        <v>7.8</v>
      </c>
      <c r="F10" s="72">
        <f t="shared" si="4"/>
        <v>148.23529411764707</v>
      </c>
      <c r="G10" s="17"/>
      <c r="H10" s="35">
        <v>0.68</v>
      </c>
      <c r="I10" s="35">
        <v>9</v>
      </c>
      <c r="J10" s="30">
        <v>6.1</v>
      </c>
      <c r="K10" s="72">
        <f t="shared" si="0"/>
        <v>185.29411764705881</v>
      </c>
      <c r="L10" s="91">
        <f t="shared" si="2"/>
        <v>0.19999999999999996</v>
      </c>
      <c r="M10" s="35">
        <v>0.4</v>
      </c>
      <c r="N10" s="35">
        <v>8.6999999999999993</v>
      </c>
      <c r="O10" s="30">
        <v>3.5</v>
      </c>
      <c r="P10" s="72">
        <f t="shared" si="1"/>
        <v>315</v>
      </c>
      <c r="Q10" s="92">
        <f t="shared" si="3"/>
        <v>0.52941176470588225</v>
      </c>
    </row>
    <row r="11" spans="1:17" ht="22.5">
      <c r="A11" s="19" t="s">
        <v>30</v>
      </c>
      <c r="B11" s="19" t="s">
        <v>153</v>
      </c>
      <c r="C11" s="20">
        <v>0.13</v>
      </c>
      <c r="D11" s="20">
        <v>8.4499999999999993</v>
      </c>
      <c r="E11" s="19">
        <v>1.1000000000000001</v>
      </c>
      <c r="F11" s="73">
        <f t="shared" si="4"/>
        <v>969.23076923076917</v>
      </c>
      <c r="G11" s="17"/>
      <c r="H11" s="20">
        <v>0.1</v>
      </c>
      <c r="I11" s="20">
        <v>8.4</v>
      </c>
      <c r="J11" s="19">
        <v>0.8</v>
      </c>
      <c r="K11" s="73">
        <f t="shared" si="0"/>
        <v>1260</v>
      </c>
      <c r="L11" s="91">
        <f t="shared" si="2"/>
        <v>0.23076923076923073</v>
      </c>
      <c r="M11" s="20">
        <v>0.06</v>
      </c>
      <c r="N11" s="20">
        <v>8.4</v>
      </c>
      <c r="O11" s="19">
        <v>0.5</v>
      </c>
      <c r="P11" s="73">
        <f t="shared" si="1"/>
        <v>2100</v>
      </c>
      <c r="Q11" s="92">
        <f t="shared" si="3"/>
        <v>0.53846153846153855</v>
      </c>
    </row>
    <row r="12" spans="1:17">
      <c r="A12" s="38"/>
      <c r="B12" s="38"/>
      <c r="C12" s="38"/>
      <c r="H12" s="38"/>
      <c r="M12" s="38"/>
    </row>
    <row r="13" spans="1:17">
      <c r="A13" s="38"/>
      <c r="B13" s="38"/>
      <c r="C13" s="38"/>
      <c r="H13" s="38"/>
      <c r="M13" s="38"/>
    </row>
    <row r="14" spans="1:17">
      <c r="A14" s="38"/>
      <c r="B14" s="38"/>
      <c r="C14" s="38"/>
      <c r="H14" s="38"/>
      <c r="M14" s="38"/>
    </row>
    <row r="15" spans="1:17">
      <c r="A15" s="38"/>
      <c r="B15" s="38"/>
      <c r="C15" s="38"/>
      <c r="H15" s="38"/>
      <c r="M15" s="38"/>
    </row>
    <row r="16" spans="1:17">
      <c r="A16" s="38"/>
      <c r="B16" s="38"/>
      <c r="C16" s="38"/>
      <c r="H16" s="38"/>
      <c r="M16" s="38"/>
    </row>
    <row r="17" spans="1:13">
      <c r="A17" s="38"/>
      <c r="B17" s="38"/>
      <c r="C17" s="38"/>
      <c r="H17" s="38"/>
      <c r="M17" s="38"/>
    </row>
    <row r="18" spans="1:13">
      <c r="A18" s="38"/>
      <c r="B18" s="38"/>
      <c r="C18" s="38"/>
      <c r="H18" s="38"/>
      <c r="M18" s="38"/>
    </row>
    <row r="19" spans="1:13">
      <c r="A19" s="38"/>
      <c r="B19" s="38"/>
      <c r="C19" s="38"/>
      <c r="H19" s="38"/>
      <c r="M19" s="38"/>
    </row>
    <row r="20" spans="1:13">
      <c r="A20" s="38"/>
      <c r="B20" s="38"/>
      <c r="C20" s="38"/>
      <c r="H20" s="38"/>
      <c r="M20" s="38"/>
    </row>
    <row r="21" spans="1:13">
      <c r="A21" s="38"/>
      <c r="B21" s="38"/>
      <c r="C21" s="38"/>
      <c r="H21" s="38"/>
      <c r="M21" s="38"/>
    </row>
    <row r="22" spans="1:13">
      <c r="A22" s="38"/>
      <c r="B22" s="38"/>
      <c r="C22" s="38"/>
      <c r="H22" s="38"/>
      <c r="M22" s="38"/>
    </row>
    <row r="23" spans="1:13">
      <c r="A23" s="38"/>
      <c r="B23" s="38"/>
      <c r="C23" s="38"/>
      <c r="H23" s="38"/>
      <c r="M23" s="38"/>
    </row>
    <row r="24" spans="1:13">
      <c r="A24" s="38"/>
      <c r="B24" s="38"/>
      <c r="C24" s="38"/>
      <c r="H24" s="38"/>
      <c r="M24" s="38"/>
    </row>
    <row r="25" spans="1:13">
      <c r="A25" s="38"/>
      <c r="B25" s="38"/>
      <c r="C25" s="38"/>
      <c r="H25" s="38"/>
      <c r="M25" s="38"/>
    </row>
    <row r="26" spans="1:13">
      <c r="A26" s="38"/>
      <c r="B26" s="38"/>
      <c r="C26" s="38"/>
      <c r="H26" s="38"/>
      <c r="M26" s="38"/>
    </row>
    <row r="27" spans="1:13">
      <c r="A27" s="38"/>
      <c r="B27" s="38"/>
      <c r="C27" s="38"/>
      <c r="H27" s="38"/>
      <c r="M27" s="38"/>
    </row>
    <row r="28" spans="1:13">
      <c r="A28" s="38"/>
      <c r="B28" s="38"/>
      <c r="C28" s="38"/>
      <c r="H28" s="38"/>
      <c r="M28" s="38"/>
    </row>
    <row r="29" spans="1:13">
      <c r="A29" s="38"/>
      <c r="B29" s="38"/>
      <c r="C29" s="38"/>
      <c r="H29" s="38"/>
      <c r="M29" s="38"/>
    </row>
    <row r="30" spans="1:13">
      <c r="A30" s="38"/>
      <c r="B30" s="38"/>
      <c r="C30" s="38"/>
      <c r="H30" s="38"/>
      <c r="M30" s="38"/>
    </row>
    <row r="31" spans="1:13">
      <c r="A31" s="38"/>
      <c r="B31" s="38"/>
      <c r="C31" s="38"/>
      <c r="H31" s="38"/>
      <c r="M31" s="38"/>
    </row>
    <row r="32" spans="1:13">
      <c r="A32" s="38"/>
      <c r="B32" s="38"/>
      <c r="C32" s="38"/>
      <c r="H32" s="38"/>
      <c r="M32" s="38"/>
    </row>
    <row r="33" spans="1:13">
      <c r="A33" s="38"/>
      <c r="B33" s="38"/>
      <c r="C33" s="38"/>
      <c r="H33" s="38"/>
      <c r="M33" s="38"/>
    </row>
    <row r="34" spans="1:13">
      <c r="A34" s="38"/>
      <c r="B34" s="38"/>
      <c r="C34" s="38"/>
      <c r="H34" s="38"/>
      <c r="M34" s="38"/>
    </row>
    <row r="35" spans="1:13">
      <c r="A35" s="38"/>
      <c r="B35" s="38"/>
      <c r="C35" s="38"/>
      <c r="H35" s="38"/>
      <c r="M35" s="38"/>
    </row>
    <row r="36" spans="1:13">
      <c r="A36" s="38"/>
      <c r="B36" s="38"/>
      <c r="C36" s="38"/>
      <c r="H36" s="38"/>
      <c r="M36" s="38"/>
    </row>
    <row r="37" spans="1:13">
      <c r="A37" s="38"/>
      <c r="B37" s="38"/>
      <c r="C37" s="38"/>
      <c r="H37" s="38"/>
      <c r="M37" s="38"/>
    </row>
    <row r="38" spans="1:13">
      <c r="A38" s="38"/>
      <c r="B38" s="38"/>
      <c r="C38" s="38"/>
      <c r="H38" s="38"/>
      <c r="M38" s="38"/>
    </row>
    <row r="39" spans="1:13">
      <c r="A39" s="38"/>
      <c r="B39" s="38"/>
      <c r="C39" s="38"/>
      <c r="H39" s="38"/>
      <c r="M39" s="38"/>
    </row>
    <row r="40" spans="1:13">
      <c r="A40" s="38"/>
      <c r="B40" s="38"/>
      <c r="C40" s="38"/>
      <c r="H40" s="38"/>
      <c r="M40" s="38"/>
    </row>
    <row r="41" spans="1:13">
      <c r="A41" s="38"/>
      <c r="B41" s="38"/>
      <c r="C41" s="38"/>
      <c r="H41" s="38"/>
      <c r="M41" s="38"/>
    </row>
    <row r="42" spans="1:13">
      <c r="A42" s="38"/>
      <c r="B42" s="38"/>
      <c r="C42" s="38"/>
      <c r="H42" s="38"/>
      <c r="M42" s="38"/>
    </row>
    <row r="43" spans="1:13">
      <c r="A43" s="38"/>
      <c r="B43" s="38"/>
      <c r="C43" s="38"/>
      <c r="H43" s="38"/>
      <c r="M43" s="38"/>
    </row>
    <row r="44" spans="1:13">
      <c r="A44" s="38"/>
      <c r="B44" s="38"/>
      <c r="C44" s="38"/>
      <c r="H44" s="38"/>
      <c r="M44" s="38"/>
    </row>
    <row r="45" spans="1:13">
      <c r="A45" s="38"/>
      <c r="B45" s="38"/>
      <c r="C45" s="38"/>
      <c r="H45" s="38"/>
      <c r="M45" s="38"/>
    </row>
    <row r="46" spans="1:13">
      <c r="A46" s="38"/>
      <c r="B46" s="38"/>
      <c r="C46" s="38"/>
      <c r="H46" s="38"/>
      <c r="M46" s="38"/>
    </row>
    <row r="47" spans="1:13">
      <c r="A47" s="38"/>
      <c r="B47" s="38"/>
      <c r="C47" s="38"/>
      <c r="H47" s="38"/>
      <c r="M47" s="38"/>
    </row>
    <row r="48" spans="1:13">
      <c r="A48" s="38"/>
      <c r="B48" s="38"/>
      <c r="C48" s="38"/>
      <c r="H48" s="38"/>
      <c r="M48" s="38"/>
    </row>
    <row r="49" spans="1:13">
      <c r="A49" s="38"/>
      <c r="B49" s="38"/>
      <c r="C49" s="38"/>
      <c r="H49" s="38"/>
      <c r="M49" s="38"/>
    </row>
    <row r="50" spans="1:13">
      <c r="A50" s="38"/>
      <c r="B50" s="38"/>
      <c r="C50" s="38"/>
      <c r="H50" s="38"/>
      <c r="M50" s="38"/>
    </row>
    <row r="51" spans="1:13">
      <c r="A51" s="38"/>
      <c r="B51" s="38"/>
      <c r="C51" s="38"/>
      <c r="H51" s="38"/>
      <c r="M51" s="38"/>
    </row>
    <row r="52" spans="1:13">
      <c r="A52" s="38"/>
      <c r="B52" s="38"/>
      <c r="C52" s="38"/>
      <c r="H52" s="38"/>
      <c r="M52" s="38"/>
    </row>
    <row r="53" spans="1:13">
      <c r="A53" s="38"/>
      <c r="B53" s="38"/>
      <c r="C53" s="38"/>
      <c r="H53" s="38"/>
      <c r="M53" s="38"/>
    </row>
    <row r="54" spans="1:13">
      <c r="A54" s="38"/>
      <c r="B54" s="38"/>
      <c r="C54" s="38"/>
      <c r="H54" s="38"/>
      <c r="M54" s="38"/>
    </row>
    <row r="55" spans="1:13">
      <c r="A55" s="38"/>
      <c r="B55" s="38"/>
      <c r="C55" s="38"/>
      <c r="H55" s="38"/>
      <c r="M55" s="38"/>
    </row>
    <row r="56" spans="1:13">
      <c r="A56" s="38"/>
      <c r="B56" s="38"/>
      <c r="C56" s="38"/>
      <c r="H56" s="38"/>
      <c r="M56" s="38"/>
    </row>
    <row r="57" spans="1:13">
      <c r="A57" s="38"/>
      <c r="B57" s="38"/>
      <c r="C57" s="38"/>
      <c r="H57" s="38"/>
      <c r="M57" s="38"/>
    </row>
    <row r="58" spans="1:13">
      <c r="A58" s="38"/>
      <c r="B58" s="38"/>
      <c r="C58" s="38"/>
      <c r="H58" s="38"/>
      <c r="M58" s="38"/>
    </row>
    <row r="59" spans="1:13">
      <c r="A59" s="38"/>
      <c r="B59" s="38"/>
      <c r="C59" s="38"/>
      <c r="H59" s="38"/>
      <c r="M59" s="38"/>
    </row>
    <row r="60" spans="1:13">
      <c r="A60" s="38"/>
      <c r="B60" s="38"/>
      <c r="C60" s="38"/>
      <c r="H60" s="38"/>
      <c r="M60" s="38"/>
    </row>
    <row r="61" spans="1:13">
      <c r="A61" s="38"/>
      <c r="B61" s="38"/>
      <c r="C61" s="38"/>
      <c r="H61" s="38"/>
      <c r="M61" s="38"/>
    </row>
    <row r="62" spans="1:13">
      <c r="A62" s="38"/>
      <c r="B62" s="38"/>
      <c r="C62" s="38"/>
      <c r="H62" s="38"/>
      <c r="M62" s="38"/>
    </row>
  </sheetData>
  <mergeCells count="4">
    <mergeCell ref="B1:O1"/>
    <mergeCell ref="C2:E2"/>
    <mergeCell ref="H2:J2"/>
    <mergeCell ref="M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workbookViewId="0">
      <selection activeCell="K2" sqref="K2"/>
    </sheetView>
  </sheetViews>
  <sheetFormatPr baseColWidth="10" defaultRowHeight="12.75"/>
  <cols>
    <col min="1" max="1" width="15.5703125" style="15" customWidth="1"/>
    <col min="2" max="2" width="10.5703125" style="15" customWidth="1"/>
    <col min="3" max="3" width="8.85546875" style="15" customWidth="1"/>
    <col min="4" max="5" width="8.28515625" style="15" customWidth="1"/>
    <col min="6" max="6" width="16.140625" style="15" customWidth="1"/>
    <col min="7" max="7" width="8.28515625" style="18" customWidth="1"/>
    <col min="8" max="8" width="8.85546875" style="15" customWidth="1"/>
    <col min="9" max="10" width="8.28515625" style="15" customWidth="1"/>
    <col min="11" max="11" width="15.140625" style="15" customWidth="1"/>
    <col min="12" max="12" width="8.28515625" style="18" customWidth="1"/>
    <col min="13" max="13" width="8.85546875" style="15" customWidth="1"/>
    <col min="14" max="15" width="8.28515625" style="15" customWidth="1"/>
    <col min="16" max="16" width="15" style="15" customWidth="1"/>
    <col min="17" max="17" width="8.28515625" style="18" customWidth="1"/>
  </cols>
  <sheetData>
    <row r="1" spans="1:17" ht="63.75" customHeight="1">
      <c r="B1" s="261" t="s">
        <v>223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77">
        <v>3.2</v>
      </c>
      <c r="Q1" s="52" t="s">
        <v>144</v>
      </c>
    </row>
    <row r="2" spans="1:17" ht="96">
      <c r="A2" s="15" t="s">
        <v>166</v>
      </c>
      <c r="C2" s="263" t="s">
        <v>146</v>
      </c>
      <c r="D2" s="263"/>
      <c r="E2" s="263"/>
      <c r="F2" s="40"/>
      <c r="H2" s="263" t="s">
        <v>147</v>
      </c>
      <c r="I2" s="263"/>
      <c r="J2" s="263"/>
      <c r="K2" s="40"/>
      <c r="M2" s="263" t="s">
        <v>148</v>
      </c>
      <c r="N2" s="263"/>
      <c r="O2" s="263"/>
      <c r="P2" s="40"/>
    </row>
    <row r="3" spans="1:17" ht="33.75">
      <c r="A3" s="14"/>
      <c r="B3" s="41"/>
      <c r="C3" s="14" t="s">
        <v>149</v>
      </c>
      <c r="D3" s="14" t="s">
        <v>150</v>
      </c>
      <c r="E3" s="14" t="s">
        <v>151</v>
      </c>
      <c r="F3" s="14" t="s">
        <v>155</v>
      </c>
      <c r="G3" s="42"/>
      <c r="H3" s="14" t="s">
        <v>149</v>
      </c>
      <c r="I3" s="14" t="s">
        <v>150</v>
      </c>
      <c r="J3" s="14" t="s">
        <v>151</v>
      </c>
      <c r="K3" s="14" t="s">
        <v>156</v>
      </c>
      <c r="L3" s="90" t="s">
        <v>181</v>
      </c>
      <c r="M3" s="14" t="s">
        <v>149</v>
      </c>
      <c r="N3" s="14" t="s">
        <v>150</v>
      </c>
      <c r="O3" s="14" t="s">
        <v>151</v>
      </c>
      <c r="P3" s="14" t="s">
        <v>156</v>
      </c>
      <c r="Q3" s="90" t="s">
        <v>180</v>
      </c>
    </row>
    <row r="4" spans="1:17" ht="22.5">
      <c r="A4" s="111" t="s">
        <v>33</v>
      </c>
      <c r="B4" s="112" t="s">
        <v>157</v>
      </c>
      <c r="C4" s="46">
        <v>0.63</v>
      </c>
      <c r="D4" s="46">
        <v>4.5599999999999996</v>
      </c>
      <c r="E4" s="47">
        <v>2.8</v>
      </c>
      <c r="F4" s="74">
        <f>60*$P$1/C4</f>
        <v>304.76190476190476</v>
      </c>
      <c r="G4" s="48"/>
      <c r="H4" s="46">
        <v>0.56000000000000005</v>
      </c>
      <c r="I4" s="46">
        <v>4.49</v>
      </c>
      <c r="J4" s="47">
        <v>2.6</v>
      </c>
      <c r="K4" s="74">
        <f>60*$P$1/H4</f>
        <v>342.85714285714283</v>
      </c>
      <c r="L4" s="93">
        <f>1-H4/C4</f>
        <v>0.11111111111111105</v>
      </c>
      <c r="M4" s="46">
        <v>0.39</v>
      </c>
      <c r="N4" s="46">
        <v>4.29</v>
      </c>
      <c r="O4" s="47">
        <v>1.7</v>
      </c>
      <c r="P4" s="74">
        <f>60*$P$1/M4</f>
        <v>492.30769230769226</v>
      </c>
      <c r="Q4" s="91">
        <f>1-M4/C4</f>
        <v>0.38095238095238093</v>
      </c>
    </row>
    <row r="5" spans="1:17" ht="22.5">
      <c r="A5" s="30" t="s">
        <v>33</v>
      </c>
      <c r="B5" s="43" t="s">
        <v>137</v>
      </c>
      <c r="C5" s="49">
        <v>0.4</v>
      </c>
      <c r="D5" s="49">
        <v>5.47</v>
      </c>
      <c r="E5" s="50">
        <v>2.2000000000000002</v>
      </c>
      <c r="F5" s="75">
        <f>60*$P$1/C5</f>
        <v>480</v>
      </c>
      <c r="G5" s="48"/>
      <c r="H5" s="49">
        <v>0.34</v>
      </c>
      <c r="I5" s="49">
        <v>5.39</v>
      </c>
      <c r="J5" s="50">
        <v>1.8</v>
      </c>
      <c r="K5" s="75">
        <f>60*$P$1/H5</f>
        <v>564.7058823529411</v>
      </c>
      <c r="L5" s="91">
        <f t="shared" ref="L5:L18" si="0">1-H5/C5</f>
        <v>0.15000000000000002</v>
      </c>
      <c r="M5" s="49">
        <v>0.22</v>
      </c>
      <c r="N5" s="49">
        <v>5.21</v>
      </c>
      <c r="O5" s="50">
        <v>1.1000000000000001</v>
      </c>
      <c r="P5" s="75">
        <f>60*$P$1/M5</f>
        <v>872.72727272727275</v>
      </c>
      <c r="Q5" s="91">
        <f t="shared" ref="Q5:Q18" si="1">1-M5/C5</f>
        <v>0.45000000000000007</v>
      </c>
    </row>
    <row r="6" spans="1:17" ht="22.5">
      <c r="A6" s="19" t="s">
        <v>33</v>
      </c>
      <c r="B6" s="44" t="s">
        <v>138</v>
      </c>
      <c r="C6" s="46">
        <v>1.04</v>
      </c>
      <c r="D6" s="46">
        <v>6.3</v>
      </c>
      <c r="E6" s="47">
        <v>6.6</v>
      </c>
      <c r="F6" s="74">
        <f t="shared" ref="F6:F15" si="2">60*$P$1/C6</f>
        <v>184.61538461538461</v>
      </c>
      <c r="G6" s="48"/>
      <c r="H6" s="46">
        <v>0.86</v>
      </c>
      <c r="I6" s="46">
        <v>6.07</v>
      </c>
      <c r="J6" s="47">
        <v>5.3</v>
      </c>
      <c r="K6" s="74">
        <f t="shared" ref="K6:K15" si="3">60*$P$1/H6</f>
        <v>223.25581395348837</v>
      </c>
      <c r="L6" s="91">
        <f t="shared" si="0"/>
        <v>0.17307692307692313</v>
      </c>
      <c r="M6" s="46">
        <v>0.52</v>
      </c>
      <c r="N6" s="46">
        <v>5.63</v>
      </c>
      <c r="O6" s="47">
        <v>2.9</v>
      </c>
      <c r="P6" s="74">
        <f t="shared" ref="P6:P15" si="4">60*$P$1/M6</f>
        <v>369.23076923076923</v>
      </c>
      <c r="Q6" s="91">
        <f t="shared" si="1"/>
        <v>0.5</v>
      </c>
    </row>
    <row r="7" spans="1:17">
      <c r="A7" s="30" t="s">
        <v>33</v>
      </c>
      <c r="B7" s="43" t="s">
        <v>40</v>
      </c>
      <c r="C7" s="49">
        <v>2.14</v>
      </c>
      <c r="D7" s="49">
        <v>6.59</v>
      </c>
      <c r="E7" s="50">
        <v>14.2</v>
      </c>
      <c r="F7" s="75">
        <f t="shared" si="2"/>
        <v>89.719626168224295</v>
      </c>
      <c r="G7" s="48"/>
      <c r="H7" s="49">
        <v>1.78</v>
      </c>
      <c r="I7" s="49">
        <v>7.3</v>
      </c>
      <c r="J7" s="50">
        <v>12.9</v>
      </c>
      <c r="K7" s="75">
        <f t="shared" si="3"/>
        <v>107.86516853932584</v>
      </c>
      <c r="L7" s="91">
        <f t="shared" si="0"/>
        <v>0.16822429906542058</v>
      </c>
      <c r="M7" s="49">
        <v>1.17</v>
      </c>
      <c r="N7" s="49">
        <v>5.22</v>
      </c>
      <c r="O7" s="50">
        <v>6.1</v>
      </c>
      <c r="P7" s="75">
        <f t="shared" si="4"/>
        <v>164.10256410256412</v>
      </c>
      <c r="Q7" s="91">
        <f t="shared" si="1"/>
        <v>0.45327102803738328</v>
      </c>
    </row>
    <row r="8" spans="1:17" ht="22.5">
      <c r="A8" s="111" t="s">
        <v>7</v>
      </c>
      <c r="B8" s="113" t="s">
        <v>9</v>
      </c>
      <c r="C8" s="46">
        <v>0.71</v>
      </c>
      <c r="D8" s="46">
        <v>4.67</v>
      </c>
      <c r="E8" s="110">
        <v>3.3</v>
      </c>
      <c r="F8" s="74">
        <f t="shared" si="2"/>
        <v>270.42253521126764</v>
      </c>
      <c r="G8" s="48"/>
      <c r="H8" s="46">
        <v>0.7</v>
      </c>
      <c r="I8" s="46">
        <v>4.66</v>
      </c>
      <c r="J8" s="47">
        <v>3.3</v>
      </c>
      <c r="K8" s="74">
        <f t="shared" si="3"/>
        <v>274.28571428571428</v>
      </c>
      <c r="L8" s="93">
        <f t="shared" si="0"/>
        <v>1.4084507042253502E-2</v>
      </c>
      <c r="M8" s="46">
        <v>0.43</v>
      </c>
      <c r="N8" s="46">
        <v>4.33</v>
      </c>
      <c r="O8" s="47">
        <v>1.8</v>
      </c>
      <c r="P8" s="74">
        <f t="shared" si="4"/>
        <v>446.51162790697674</v>
      </c>
      <c r="Q8" s="91">
        <f t="shared" si="1"/>
        <v>0.39436619718309862</v>
      </c>
    </row>
    <row r="9" spans="1:17" ht="22.5">
      <c r="A9" s="30" t="s">
        <v>7</v>
      </c>
      <c r="B9" s="43" t="s">
        <v>116</v>
      </c>
      <c r="C9" s="49">
        <v>0.74</v>
      </c>
      <c r="D9" s="49">
        <v>5.93</v>
      </c>
      <c r="E9" s="50">
        <v>4.4000000000000004</v>
      </c>
      <c r="F9" s="75">
        <f t="shared" si="2"/>
        <v>259.45945945945948</v>
      </c>
      <c r="G9" s="48"/>
      <c r="H9" s="49">
        <v>0.67</v>
      </c>
      <c r="I9" s="49">
        <v>5.82</v>
      </c>
      <c r="J9" s="50">
        <v>3.9</v>
      </c>
      <c r="K9" s="75">
        <f t="shared" si="3"/>
        <v>286.56716417910445</v>
      </c>
      <c r="L9" s="93">
        <f t="shared" si="0"/>
        <v>9.4594594594594517E-2</v>
      </c>
      <c r="M9" s="49">
        <v>0.48</v>
      </c>
      <c r="N9" s="49">
        <v>5.6</v>
      </c>
      <c r="O9" s="50">
        <v>2.7</v>
      </c>
      <c r="P9" s="75">
        <f t="shared" si="4"/>
        <v>400</v>
      </c>
      <c r="Q9" s="91">
        <f t="shared" si="1"/>
        <v>0.35135135135135132</v>
      </c>
    </row>
    <row r="10" spans="1:17" ht="22.5">
      <c r="A10" s="19" t="s">
        <v>7</v>
      </c>
      <c r="B10" s="44" t="s">
        <v>117</v>
      </c>
      <c r="C10" s="46">
        <v>2</v>
      </c>
      <c r="D10" s="46">
        <v>6.35</v>
      </c>
      <c r="E10" s="47">
        <v>12.7</v>
      </c>
      <c r="F10" s="74">
        <f t="shared" si="2"/>
        <v>96</v>
      </c>
      <c r="G10" s="48"/>
      <c r="H10" s="46">
        <v>1.6</v>
      </c>
      <c r="I10" s="46">
        <v>7.22</v>
      </c>
      <c r="J10" s="47">
        <v>12</v>
      </c>
      <c r="K10" s="74">
        <f t="shared" si="3"/>
        <v>120</v>
      </c>
      <c r="L10" s="91">
        <f t="shared" si="0"/>
        <v>0.19999999999999996</v>
      </c>
      <c r="M10" s="46">
        <v>1</v>
      </c>
      <c r="N10" s="46">
        <v>5</v>
      </c>
      <c r="O10" s="47">
        <v>5</v>
      </c>
      <c r="P10" s="74">
        <f t="shared" si="4"/>
        <v>192</v>
      </c>
      <c r="Q10" s="91">
        <f t="shared" si="1"/>
        <v>0.5</v>
      </c>
    </row>
    <row r="11" spans="1:17">
      <c r="A11" s="114" t="s">
        <v>14</v>
      </c>
      <c r="B11" s="114" t="s">
        <v>158</v>
      </c>
      <c r="C11" s="49">
        <v>0.54</v>
      </c>
      <c r="D11" s="49">
        <v>4.46</v>
      </c>
      <c r="E11" s="109">
        <v>2.4</v>
      </c>
      <c r="F11" s="75">
        <f t="shared" si="2"/>
        <v>355.55555555555554</v>
      </c>
      <c r="G11" s="48"/>
      <c r="H11" s="49">
        <v>0.45</v>
      </c>
      <c r="I11" s="49">
        <v>4.37</v>
      </c>
      <c r="J11" s="50">
        <v>2</v>
      </c>
      <c r="K11" s="75">
        <f t="shared" si="3"/>
        <v>426.66666666666663</v>
      </c>
      <c r="L11" s="91">
        <f t="shared" si="0"/>
        <v>0.16666666666666674</v>
      </c>
      <c r="M11" s="49">
        <v>0.28000000000000003</v>
      </c>
      <c r="N11" s="49">
        <v>4.16</v>
      </c>
      <c r="O11" s="50">
        <v>1.2</v>
      </c>
      <c r="P11" s="75">
        <f t="shared" si="4"/>
        <v>685.71428571428567</v>
      </c>
      <c r="Q11" s="91">
        <f t="shared" si="1"/>
        <v>0.48148148148148151</v>
      </c>
    </row>
    <row r="12" spans="1:17">
      <c r="A12" s="19" t="s">
        <v>14</v>
      </c>
      <c r="B12" s="44" t="s">
        <v>16</v>
      </c>
      <c r="C12" s="46">
        <v>0.4</v>
      </c>
      <c r="D12" s="46">
        <v>5.48</v>
      </c>
      <c r="E12" s="47">
        <v>2.2000000000000002</v>
      </c>
      <c r="F12" s="74">
        <f t="shared" si="2"/>
        <v>480</v>
      </c>
      <c r="G12" s="48"/>
      <c r="H12" s="46">
        <v>0.33</v>
      </c>
      <c r="I12" s="46">
        <v>5.36</v>
      </c>
      <c r="J12" s="47">
        <v>1.8</v>
      </c>
      <c r="K12" s="74">
        <f t="shared" si="3"/>
        <v>581.81818181818176</v>
      </c>
      <c r="L12" s="91">
        <f t="shared" si="0"/>
        <v>0.17500000000000004</v>
      </c>
      <c r="M12" s="46">
        <v>0.16</v>
      </c>
      <c r="N12" s="46">
        <v>5.1100000000000003</v>
      </c>
      <c r="O12" s="47">
        <v>0.8</v>
      </c>
      <c r="P12" s="74">
        <f t="shared" si="4"/>
        <v>1200</v>
      </c>
      <c r="Q12" s="92">
        <f t="shared" si="1"/>
        <v>0.60000000000000009</v>
      </c>
    </row>
    <row r="13" spans="1:17">
      <c r="A13" s="114" t="s">
        <v>19</v>
      </c>
      <c r="B13" s="114" t="s">
        <v>159</v>
      </c>
      <c r="C13" s="49">
        <v>0.47</v>
      </c>
      <c r="D13" s="49">
        <v>4.38</v>
      </c>
      <c r="E13" s="50">
        <v>2</v>
      </c>
      <c r="F13" s="75">
        <f t="shared" si="2"/>
        <v>408.51063829787239</v>
      </c>
      <c r="G13" s="48"/>
      <c r="H13" s="49">
        <v>0.42</v>
      </c>
      <c r="I13" s="49">
        <v>4.3</v>
      </c>
      <c r="J13" s="50">
        <v>1.8</v>
      </c>
      <c r="K13" s="75">
        <f t="shared" si="3"/>
        <v>457.14285714285717</v>
      </c>
      <c r="L13" s="93">
        <f t="shared" si="0"/>
        <v>0.10638297872340419</v>
      </c>
      <c r="M13" s="49">
        <v>0.28999999999999998</v>
      </c>
      <c r="N13" s="49">
        <v>4.17</v>
      </c>
      <c r="O13" s="50">
        <v>1.2</v>
      </c>
      <c r="P13" s="75">
        <f t="shared" si="4"/>
        <v>662.06896551724139</v>
      </c>
      <c r="Q13" s="91">
        <f t="shared" si="1"/>
        <v>0.38297872340425532</v>
      </c>
    </row>
    <row r="14" spans="1:17">
      <c r="A14" s="111" t="s">
        <v>19</v>
      </c>
      <c r="B14" s="113" t="s">
        <v>160</v>
      </c>
      <c r="C14" s="46">
        <v>0.19</v>
      </c>
      <c r="D14" s="46">
        <v>5.2</v>
      </c>
      <c r="E14" s="115">
        <f>C14*D14</f>
        <v>0.9880000000000001</v>
      </c>
      <c r="F14" s="74">
        <f t="shared" si="2"/>
        <v>1010.5263157894736</v>
      </c>
      <c r="G14" s="48"/>
      <c r="H14" s="46">
        <v>0.16</v>
      </c>
      <c r="I14" s="46">
        <v>5.0999999999999996</v>
      </c>
      <c r="J14" s="53">
        <f>H14*I14</f>
        <v>0.81599999999999995</v>
      </c>
      <c r="K14" s="74">
        <f t="shared" si="3"/>
        <v>1200</v>
      </c>
      <c r="L14" s="91">
        <f t="shared" si="0"/>
        <v>0.15789473684210531</v>
      </c>
      <c r="M14" s="46">
        <v>0.14000000000000001</v>
      </c>
      <c r="N14" s="46">
        <v>5</v>
      </c>
      <c r="O14" s="53">
        <f>M14*N14</f>
        <v>0.70000000000000007</v>
      </c>
      <c r="P14" s="74">
        <f t="shared" si="4"/>
        <v>1371.4285714285713</v>
      </c>
      <c r="Q14" s="93">
        <f t="shared" si="1"/>
        <v>0.26315789473684204</v>
      </c>
    </row>
    <row r="15" spans="1:17" ht="33.75">
      <c r="A15" s="30" t="s">
        <v>26</v>
      </c>
      <c r="B15" s="30" t="s">
        <v>141</v>
      </c>
      <c r="C15" s="49">
        <v>0.87</v>
      </c>
      <c r="D15" s="49">
        <v>6.06</v>
      </c>
      <c r="E15" s="50">
        <v>5.3</v>
      </c>
      <c r="F15" s="75">
        <f t="shared" si="2"/>
        <v>220.68965517241381</v>
      </c>
      <c r="G15" s="48"/>
      <c r="H15" s="49">
        <v>0.7</v>
      </c>
      <c r="I15" s="49">
        <v>5.87</v>
      </c>
      <c r="J15" s="50">
        <v>4.0999999999999996</v>
      </c>
      <c r="K15" s="75">
        <f t="shared" si="3"/>
        <v>274.28571428571428</v>
      </c>
      <c r="L15" s="91">
        <f t="shared" si="0"/>
        <v>0.19540229885057481</v>
      </c>
      <c r="M15" s="49">
        <v>0.42</v>
      </c>
      <c r="N15" s="49">
        <v>5.48</v>
      </c>
      <c r="O15" s="50">
        <v>2.2999999999999998</v>
      </c>
      <c r="P15" s="75">
        <f t="shared" si="4"/>
        <v>457.14285714285717</v>
      </c>
      <c r="Q15" s="92">
        <f t="shared" si="1"/>
        <v>0.51724137931034486</v>
      </c>
    </row>
    <row r="16" spans="1:17">
      <c r="A16" s="111" t="s">
        <v>123</v>
      </c>
      <c r="B16" s="113" t="s">
        <v>28</v>
      </c>
      <c r="C16" s="46">
        <v>0.53</v>
      </c>
      <c r="D16" s="46">
        <v>4.47</v>
      </c>
      <c r="E16" s="110">
        <v>2.4</v>
      </c>
      <c r="F16" s="74">
        <f>60*$P$1/C16</f>
        <v>362.2641509433962</v>
      </c>
      <c r="G16" s="48"/>
      <c r="H16" s="46">
        <v>0.45</v>
      </c>
      <c r="I16" s="46">
        <v>4.37</v>
      </c>
      <c r="J16" s="47">
        <v>2</v>
      </c>
      <c r="K16" s="74">
        <f>60*$P$1/H16</f>
        <v>426.66666666666663</v>
      </c>
      <c r="L16" s="91">
        <f t="shared" si="0"/>
        <v>0.15094339622641506</v>
      </c>
      <c r="M16" s="46">
        <v>0.27</v>
      </c>
      <c r="N16" s="46">
        <v>4.1500000000000004</v>
      </c>
      <c r="O16" s="47">
        <v>1.1000000000000001</v>
      </c>
      <c r="P16" s="74">
        <f>60*$P$1/M16</f>
        <v>711.11111111111109</v>
      </c>
      <c r="Q16" s="91">
        <f t="shared" si="1"/>
        <v>0.49056603773584906</v>
      </c>
    </row>
    <row r="17" spans="1:17" ht="22.5">
      <c r="A17" s="114" t="s">
        <v>30</v>
      </c>
      <c r="B17" s="114" t="s">
        <v>161</v>
      </c>
      <c r="C17" s="49">
        <v>0.71</v>
      </c>
      <c r="D17" s="49">
        <v>4.67</v>
      </c>
      <c r="E17" s="50">
        <v>3.3</v>
      </c>
      <c r="F17" s="75">
        <f>60*$P$1/C17</f>
        <v>270.42253521126764</v>
      </c>
      <c r="G17" s="48"/>
      <c r="H17" s="49">
        <v>0.69</v>
      </c>
      <c r="I17" s="49">
        <v>4.6399999999999997</v>
      </c>
      <c r="J17" s="50">
        <v>3.2</v>
      </c>
      <c r="K17" s="75">
        <f>60*$P$1/H17</f>
        <v>278.26086956521743</v>
      </c>
      <c r="L17" s="93">
        <f t="shared" si="0"/>
        <v>2.8169014084507116E-2</v>
      </c>
      <c r="M17" s="49">
        <v>0.48</v>
      </c>
      <c r="N17" s="49">
        <v>4.4000000000000004</v>
      </c>
      <c r="O17" s="50">
        <v>2.1</v>
      </c>
      <c r="P17" s="75">
        <f>60*$P$1/M17</f>
        <v>400</v>
      </c>
      <c r="Q17" s="93">
        <f t="shared" si="1"/>
        <v>0.323943661971831</v>
      </c>
    </row>
    <row r="18" spans="1:17" ht="22.5">
      <c r="A18" s="30" t="s">
        <v>30</v>
      </c>
      <c r="B18" s="30" t="s">
        <v>142</v>
      </c>
      <c r="C18" s="49">
        <v>0.15</v>
      </c>
      <c r="D18" s="49">
        <v>5.13</v>
      </c>
      <c r="E18" s="50">
        <v>0.8</v>
      </c>
      <c r="F18" s="75">
        <f>60*$P$1/C18</f>
        <v>1280</v>
      </c>
      <c r="G18" s="48"/>
      <c r="H18" s="49">
        <v>0.1</v>
      </c>
      <c r="I18" s="49">
        <v>5</v>
      </c>
      <c r="J18" s="50">
        <v>0.5</v>
      </c>
      <c r="K18" s="75">
        <f>60*$P$1/H18</f>
        <v>1920</v>
      </c>
      <c r="L18" s="92">
        <f t="shared" si="0"/>
        <v>0.33333333333333326</v>
      </c>
      <c r="M18" s="49">
        <v>7.0000000000000007E-2</v>
      </c>
      <c r="N18" s="49">
        <v>4.93</v>
      </c>
      <c r="O18" s="50">
        <v>0.3</v>
      </c>
      <c r="P18" s="75">
        <f>60*$P$1/M18</f>
        <v>2742.8571428571427</v>
      </c>
      <c r="Q18" s="92">
        <f t="shared" si="1"/>
        <v>0.53333333333333321</v>
      </c>
    </row>
    <row r="19" spans="1:17" ht="24" customHeight="1">
      <c r="A19" s="264" t="s">
        <v>185</v>
      </c>
      <c r="B19" s="264"/>
      <c r="C19" s="38"/>
      <c r="H19" s="38"/>
      <c r="M19" s="38"/>
    </row>
    <row r="20" spans="1:17">
      <c r="A20" s="38"/>
      <c r="B20" s="38"/>
      <c r="C20" s="38"/>
      <c r="H20" s="38"/>
      <c r="M20" s="38"/>
    </row>
    <row r="21" spans="1:17">
      <c r="A21" s="38"/>
      <c r="B21" s="38"/>
      <c r="C21" s="38"/>
      <c r="H21" s="38"/>
      <c r="M21" s="38"/>
    </row>
    <row r="22" spans="1:17">
      <c r="A22" s="38"/>
      <c r="B22" s="38"/>
      <c r="C22" s="38"/>
      <c r="H22" s="38"/>
      <c r="M22" s="38"/>
    </row>
    <row r="23" spans="1:17">
      <c r="A23" s="38"/>
      <c r="B23" s="38"/>
      <c r="C23" s="38"/>
      <c r="H23" s="38"/>
      <c r="M23" s="38"/>
    </row>
    <row r="24" spans="1:17">
      <c r="A24" s="38"/>
      <c r="B24" s="38"/>
      <c r="C24" s="38"/>
      <c r="H24" s="38"/>
      <c r="M24" s="38"/>
    </row>
    <row r="25" spans="1:17">
      <c r="A25" s="38"/>
      <c r="B25" s="38"/>
      <c r="C25" s="38"/>
      <c r="H25" s="38"/>
      <c r="M25" s="38"/>
    </row>
    <row r="26" spans="1:17">
      <c r="A26" s="38"/>
      <c r="B26" s="38"/>
      <c r="C26" s="38"/>
      <c r="H26" s="38"/>
      <c r="M26" s="38"/>
    </row>
    <row r="27" spans="1:17">
      <c r="A27" s="38"/>
      <c r="B27" s="38"/>
      <c r="C27" s="38"/>
      <c r="H27" s="38"/>
      <c r="M27" s="38"/>
    </row>
    <row r="28" spans="1:17">
      <c r="A28" s="38"/>
      <c r="B28" s="38"/>
      <c r="C28" s="38"/>
      <c r="H28" s="38"/>
      <c r="M28" s="38"/>
    </row>
    <row r="29" spans="1:17">
      <c r="A29" s="38"/>
      <c r="B29" s="38"/>
      <c r="C29" s="38"/>
      <c r="H29" s="38"/>
      <c r="M29" s="38"/>
    </row>
    <row r="30" spans="1:17">
      <c r="A30" s="38"/>
      <c r="B30" s="38"/>
      <c r="C30" s="38"/>
      <c r="H30" s="38"/>
      <c r="M30" s="38"/>
    </row>
    <row r="31" spans="1:17">
      <c r="A31" s="38"/>
      <c r="B31" s="38"/>
      <c r="C31" s="38"/>
      <c r="H31" s="38"/>
      <c r="M31" s="38"/>
    </row>
    <row r="32" spans="1:17">
      <c r="A32" s="38"/>
      <c r="B32" s="38"/>
      <c r="C32" s="38"/>
      <c r="H32" s="38"/>
      <c r="M32" s="38"/>
    </row>
    <row r="33" spans="1:13">
      <c r="A33" s="38"/>
      <c r="B33" s="38"/>
      <c r="C33" s="38"/>
      <c r="H33" s="38"/>
      <c r="M33" s="38"/>
    </row>
    <row r="34" spans="1:13">
      <c r="A34" s="38"/>
      <c r="B34" s="38"/>
      <c r="C34" s="38"/>
      <c r="H34" s="38"/>
      <c r="M34" s="38"/>
    </row>
    <row r="35" spans="1:13">
      <c r="A35" s="38"/>
      <c r="B35" s="38"/>
      <c r="C35" s="38"/>
      <c r="H35" s="38"/>
      <c r="M35" s="38"/>
    </row>
    <row r="36" spans="1:13">
      <c r="A36" s="38"/>
      <c r="B36" s="38"/>
      <c r="C36" s="38"/>
      <c r="H36" s="38"/>
      <c r="M36" s="38"/>
    </row>
    <row r="37" spans="1:13">
      <c r="A37" s="38"/>
      <c r="B37" s="38"/>
      <c r="C37" s="38"/>
      <c r="H37" s="38"/>
      <c r="M37" s="38"/>
    </row>
    <row r="38" spans="1:13">
      <c r="A38" s="38"/>
      <c r="B38" s="38"/>
      <c r="C38" s="38"/>
      <c r="H38" s="38"/>
      <c r="M38" s="38"/>
    </row>
    <row r="39" spans="1:13">
      <c r="A39" s="38"/>
      <c r="B39" s="38"/>
      <c r="C39" s="38"/>
      <c r="H39" s="38"/>
      <c r="M39" s="38"/>
    </row>
    <row r="40" spans="1:13">
      <c r="A40" s="38"/>
      <c r="B40" s="38"/>
      <c r="C40" s="38"/>
      <c r="H40" s="38"/>
      <c r="M40" s="38"/>
    </row>
    <row r="41" spans="1:13">
      <c r="A41" s="38"/>
      <c r="B41" s="38"/>
      <c r="C41" s="38"/>
      <c r="H41" s="38"/>
      <c r="M41" s="38"/>
    </row>
    <row r="42" spans="1:13">
      <c r="A42" s="38"/>
      <c r="B42" s="38"/>
      <c r="C42" s="38"/>
      <c r="H42" s="38"/>
      <c r="M42" s="38"/>
    </row>
    <row r="43" spans="1:13">
      <c r="A43" s="38"/>
      <c r="B43" s="38"/>
      <c r="C43" s="38"/>
      <c r="H43" s="38"/>
      <c r="M43" s="38"/>
    </row>
    <row r="44" spans="1:13">
      <c r="A44" s="38"/>
      <c r="B44" s="38"/>
      <c r="C44" s="38"/>
      <c r="H44" s="38"/>
      <c r="M44" s="38"/>
    </row>
    <row r="45" spans="1:13">
      <c r="A45" s="38"/>
      <c r="B45" s="38"/>
      <c r="C45" s="38"/>
      <c r="H45" s="38"/>
      <c r="M45" s="38"/>
    </row>
    <row r="46" spans="1:13">
      <c r="A46" s="38"/>
      <c r="B46" s="38"/>
      <c r="C46" s="38"/>
      <c r="H46" s="38"/>
      <c r="M46" s="38"/>
    </row>
    <row r="47" spans="1:13">
      <c r="A47" s="38"/>
      <c r="B47" s="38"/>
      <c r="C47" s="38"/>
      <c r="H47" s="38"/>
      <c r="M47" s="38"/>
    </row>
    <row r="48" spans="1:13">
      <c r="A48" s="38"/>
      <c r="B48" s="38"/>
      <c r="C48" s="38"/>
      <c r="H48" s="38"/>
      <c r="M48" s="38"/>
    </row>
    <row r="49" spans="1:13">
      <c r="A49" s="38"/>
      <c r="B49" s="38"/>
      <c r="C49" s="38"/>
      <c r="H49" s="38"/>
      <c r="M49" s="38"/>
    </row>
    <row r="50" spans="1:13">
      <c r="A50" s="38"/>
      <c r="B50" s="38"/>
      <c r="C50" s="38"/>
      <c r="H50" s="38"/>
      <c r="M50" s="38"/>
    </row>
    <row r="51" spans="1:13">
      <c r="A51" s="38"/>
      <c r="B51" s="38"/>
      <c r="C51" s="38"/>
      <c r="H51" s="38"/>
      <c r="M51" s="38"/>
    </row>
    <row r="52" spans="1:13">
      <c r="A52" s="38"/>
      <c r="B52" s="38"/>
      <c r="C52" s="38"/>
      <c r="H52" s="38"/>
      <c r="M52" s="38"/>
    </row>
    <row r="53" spans="1:13">
      <c r="A53" s="38"/>
      <c r="B53" s="38"/>
      <c r="C53" s="38"/>
      <c r="H53" s="38"/>
      <c r="M53" s="38"/>
    </row>
    <row r="54" spans="1:13">
      <c r="A54" s="38"/>
      <c r="B54" s="38"/>
      <c r="C54" s="38"/>
      <c r="H54" s="38"/>
      <c r="M54" s="38"/>
    </row>
    <row r="55" spans="1:13">
      <c r="A55" s="38"/>
      <c r="B55" s="38"/>
      <c r="C55" s="38"/>
      <c r="H55" s="38"/>
      <c r="M55" s="38"/>
    </row>
    <row r="56" spans="1:13">
      <c r="A56" s="38"/>
      <c r="B56" s="38"/>
      <c r="C56" s="38"/>
      <c r="H56" s="38"/>
      <c r="M56" s="38"/>
    </row>
    <row r="57" spans="1:13">
      <c r="A57" s="38"/>
      <c r="B57" s="38"/>
      <c r="C57" s="38"/>
      <c r="H57" s="38"/>
      <c r="M57" s="38"/>
    </row>
    <row r="58" spans="1:13">
      <c r="A58" s="38"/>
      <c r="B58" s="38"/>
      <c r="C58" s="38"/>
      <c r="H58" s="38"/>
      <c r="M58" s="38"/>
    </row>
    <row r="59" spans="1:13">
      <c r="A59" s="38"/>
      <c r="B59" s="38"/>
      <c r="C59" s="38"/>
      <c r="H59" s="38"/>
      <c r="M59" s="38"/>
    </row>
    <row r="60" spans="1:13">
      <c r="A60" s="38"/>
      <c r="B60" s="38"/>
      <c r="C60" s="38"/>
      <c r="H60" s="38"/>
      <c r="M60" s="38"/>
    </row>
    <row r="61" spans="1:13">
      <c r="A61" s="38"/>
      <c r="B61" s="38"/>
      <c r="C61" s="38"/>
      <c r="H61" s="38"/>
      <c r="M61" s="38"/>
    </row>
    <row r="62" spans="1:13">
      <c r="A62" s="38"/>
      <c r="B62" s="38"/>
      <c r="C62" s="38"/>
      <c r="H62" s="38"/>
      <c r="M62" s="38"/>
    </row>
    <row r="63" spans="1:13">
      <c r="A63" s="38"/>
      <c r="B63" s="38"/>
      <c r="C63" s="38"/>
      <c r="H63" s="38"/>
      <c r="M63" s="38"/>
    </row>
    <row r="64" spans="1:13">
      <c r="A64" s="38"/>
      <c r="B64" s="38"/>
      <c r="C64" s="38"/>
      <c r="H64" s="38"/>
      <c r="M64" s="38"/>
    </row>
    <row r="65" spans="1:13">
      <c r="A65" s="38"/>
      <c r="B65" s="38"/>
      <c r="C65" s="38"/>
      <c r="H65" s="38"/>
      <c r="M65" s="38"/>
    </row>
    <row r="66" spans="1:13">
      <c r="A66" s="38"/>
      <c r="B66" s="38"/>
      <c r="C66" s="38"/>
      <c r="H66" s="38"/>
      <c r="M66" s="38"/>
    </row>
    <row r="67" spans="1:13">
      <c r="A67" s="38"/>
      <c r="B67" s="38"/>
      <c r="C67" s="38"/>
      <c r="H67" s="38"/>
      <c r="M67" s="38"/>
    </row>
    <row r="68" spans="1:13">
      <c r="A68" s="38"/>
      <c r="B68" s="38"/>
      <c r="C68" s="38"/>
      <c r="H68" s="38"/>
      <c r="M68" s="38"/>
    </row>
  </sheetData>
  <mergeCells count="5">
    <mergeCell ref="B1:O1"/>
    <mergeCell ref="C2:E2"/>
    <mergeCell ref="H2:J2"/>
    <mergeCell ref="M2:O2"/>
    <mergeCell ref="A19:B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>
      <selection activeCell="O11" sqref="O11"/>
    </sheetView>
  </sheetViews>
  <sheetFormatPr baseColWidth="10" defaultRowHeight="12.75"/>
  <cols>
    <col min="1" max="1" width="15.5703125" style="15" customWidth="1"/>
    <col min="2" max="2" width="10.5703125" style="15" customWidth="1"/>
    <col min="3" max="3" width="8.85546875" style="15" customWidth="1"/>
    <col min="4" max="5" width="8.28515625" style="15" customWidth="1"/>
    <col min="6" max="6" width="16.5703125" style="15" customWidth="1"/>
    <col min="7" max="7" width="8.28515625" style="18" customWidth="1"/>
    <col min="8" max="8" width="8.85546875" style="15" customWidth="1"/>
    <col min="9" max="10" width="8.28515625" style="15" customWidth="1"/>
    <col min="11" max="11" width="16.5703125" style="15" customWidth="1"/>
    <col min="12" max="12" width="8.28515625" style="18" customWidth="1"/>
    <col min="13" max="13" width="8.85546875" style="15" customWidth="1"/>
    <col min="14" max="15" width="8.28515625" style="15" customWidth="1"/>
    <col min="16" max="16" width="14.7109375" style="15" customWidth="1"/>
    <col min="17" max="17" width="8.28515625" style="18" customWidth="1"/>
  </cols>
  <sheetData>
    <row r="1" spans="1:17" ht="77.25" customHeight="1">
      <c r="B1" s="261" t="s">
        <v>162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76">
        <v>2.1</v>
      </c>
      <c r="Q1" s="18" t="s">
        <v>144</v>
      </c>
    </row>
    <row r="2" spans="1:17" ht="96">
      <c r="A2" s="15" t="s">
        <v>163</v>
      </c>
      <c r="C2" s="263" t="s">
        <v>164</v>
      </c>
      <c r="D2" s="263"/>
      <c r="E2" s="263"/>
      <c r="F2" s="40"/>
      <c r="H2" s="263" t="s">
        <v>147</v>
      </c>
      <c r="I2" s="263"/>
      <c r="J2" s="263"/>
      <c r="K2" s="40"/>
      <c r="M2" s="263" t="s">
        <v>148</v>
      </c>
      <c r="N2" s="263"/>
      <c r="O2" s="263"/>
      <c r="P2" s="40"/>
    </row>
    <row r="3" spans="1:17" ht="45">
      <c r="A3" s="14"/>
      <c r="B3" s="41"/>
      <c r="C3" s="14" t="s">
        <v>149</v>
      </c>
      <c r="D3" s="14" t="s">
        <v>150</v>
      </c>
      <c r="E3" s="14" t="s">
        <v>151</v>
      </c>
      <c r="F3" s="14" t="s">
        <v>152</v>
      </c>
      <c r="G3" s="42"/>
      <c r="H3" s="14" t="s">
        <v>149</v>
      </c>
      <c r="I3" s="14" t="s">
        <v>150</v>
      </c>
      <c r="J3" s="14" t="s">
        <v>151</v>
      </c>
      <c r="K3" s="14" t="s">
        <v>152</v>
      </c>
      <c r="L3" s="90" t="s">
        <v>181</v>
      </c>
      <c r="M3" s="14" t="s">
        <v>149</v>
      </c>
      <c r="N3" s="14" t="s">
        <v>150</v>
      </c>
      <c r="O3" s="14" t="s">
        <v>151</v>
      </c>
      <c r="P3" s="14" t="s">
        <v>152</v>
      </c>
      <c r="Q3" s="90" t="s">
        <v>180</v>
      </c>
    </row>
    <row r="4" spans="1:17" ht="22.5">
      <c r="A4" s="30" t="s">
        <v>33</v>
      </c>
      <c r="B4" s="43" t="s">
        <v>137</v>
      </c>
      <c r="C4" s="35">
        <v>0.17</v>
      </c>
      <c r="D4" s="35">
        <v>12.43</v>
      </c>
      <c r="E4" s="157">
        <f>C4*D4</f>
        <v>2.1131000000000002</v>
      </c>
      <c r="F4" s="78">
        <f>60*$P$1/C4</f>
        <v>741.17647058823525</v>
      </c>
      <c r="G4" s="17"/>
      <c r="H4" s="35">
        <v>0.13</v>
      </c>
      <c r="I4" s="35">
        <v>12.28</v>
      </c>
      <c r="J4" s="157">
        <f t="shared" ref="J4:J11" si="0">H4*I4</f>
        <v>1.5964</v>
      </c>
      <c r="K4" s="78">
        <f>60*$P$1/H4</f>
        <v>969.23076923076917</v>
      </c>
      <c r="L4" s="91">
        <f>1-H4/C4</f>
        <v>0.23529411764705888</v>
      </c>
      <c r="M4" s="35">
        <v>0.1</v>
      </c>
      <c r="N4" s="35">
        <v>12.16</v>
      </c>
      <c r="O4" s="157">
        <f t="shared" ref="O4:O11" si="1">M4*N4</f>
        <v>1.2160000000000002</v>
      </c>
      <c r="P4" s="78">
        <f>60*$P$1/M4</f>
        <v>1260</v>
      </c>
      <c r="Q4" s="91">
        <f>1-M4/C4</f>
        <v>0.41176470588235292</v>
      </c>
    </row>
    <row r="5" spans="1:17" ht="22.5">
      <c r="A5" s="19" t="s">
        <v>33</v>
      </c>
      <c r="B5" s="44" t="s">
        <v>138</v>
      </c>
      <c r="C5" s="20">
        <v>0.51</v>
      </c>
      <c r="D5" s="20">
        <v>14.4</v>
      </c>
      <c r="E5" s="158">
        <f>C5*D5</f>
        <v>7.3440000000000003</v>
      </c>
      <c r="F5" s="79">
        <f>60*$P$1/C5</f>
        <v>247.05882352941177</v>
      </c>
      <c r="G5" s="17"/>
      <c r="H5" s="20">
        <v>0.44</v>
      </c>
      <c r="I5" s="20">
        <v>14</v>
      </c>
      <c r="J5" s="158">
        <f t="shared" si="0"/>
        <v>6.16</v>
      </c>
      <c r="K5" s="79">
        <f>60*$P$1/H5</f>
        <v>286.36363636363637</v>
      </c>
      <c r="L5" s="91">
        <f t="shared" ref="L5:L11" si="2">1-H5/C5</f>
        <v>0.13725490196078427</v>
      </c>
      <c r="M5" s="20">
        <v>0.35</v>
      </c>
      <c r="N5" s="20">
        <v>13.5</v>
      </c>
      <c r="O5" s="158">
        <f t="shared" si="1"/>
        <v>4.7249999999999996</v>
      </c>
      <c r="P5" s="79">
        <f>60*$P$1/M5</f>
        <v>360</v>
      </c>
      <c r="Q5" s="93">
        <f t="shared" ref="Q5:Q11" si="3">1-M5/C5</f>
        <v>0.31372549019607854</v>
      </c>
    </row>
    <row r="6" spans="1:17">
      <c r="A6" s="30" t="s">
        <v>33</v>
      </c>
      <c r="B6" s="43" t="s">
        <v>40</v>
      </c>
      <c r="C6" s="35">
        <v>1.42</v>
      </c>
      <c r="D6" s="35">
        <v>18.399999999999999</v>
      </c>
      <c r="E6" s="157">
        <f t="shared" ref="E6:E11" si="4">C6*D6</f>
        <v>26.127999999999997</v>
      </c>
      <c r="F6" s="78">
        <f t="shared" ref="F6:F11" si="5">60*$P$1/C6</f>
        <v>88.732394366197184</v>
      </c>
      <c r="G6" s="17"/>
      <c r="H6" s="35">
        <v>1.26</v>
      </c>
      <c r="I6" s="35">
        <v>17.29</v>
      </c>
      <c r="J6" s="157">
        <f t="shared" si="0"/>
        <v>21.785399999999999</v>
      </c>
      <c r="K6" s="78">
        <f t="shared" ref="K6:K11" si="6">60*$P$1/H6</f>
        <v>100</v>
      </c>
      <c r="L6" s="91">
        <f t="shared" si="2"/>
        <v>0.11267605633802813</v>
      </c>
      <c r="M6" s="35">
        <v>0.81</v>
      </c>
      <c r="N6" s="35">
        <v>15.6</v>
      </c>
      <c r="O6" s="157">
        <f t="shared" si="1"/>
        <v>12.636000000000001</v>
      </c>
      <c r="P6" s="78">
        <f t="shared" ref="P6:P11" si="7">60*$P$1/M6</f>
        <v>155.55555555555554</v>
      </c>
      <c r="Q6" s="91">
        <f t="shared" si="3"/>
        <v>0.42957746478873238</v>
      </c>
    </row>
    <row r="7" spans="1:17" ht="22.5">
      <c r="A7" s="19" t="s">
        <v>7</v>
      </c>
      <c r="B7" s="44" t="s">
        <v>116</v>
      </c>
      <c r="C7" s="20">
        <v>0.35</v>
      </c>
      <c r="D7" s="20">
        <v>13.6</v>
      </c>
      <c r="E7" s="158">
        <f t="shared" si="4"/>
        <v>4.76</v>
      </c>
      <c r="F7" s="79">
        <f t="shared" si="5"/>
        <v>360</v>
      </c>
      <c r="G7" s="17"/>
      <c r="H7" s="20">
        <v>0.34</v>
      </c>
      <c r="I7" s="20">
        <v>13.5</v>
      </c>
      <c r="J7" s="158">
        <f t="shared" si="0"/>
        <v>4.5900000000000007</v>
      </c>
      <c r="K7" s="79">
        <f>60*$P$1/H7</f>
        <v>370.58823529411762</v>
      </c>
      <c r="L7" s="93">
        <f t="shared" si="2"/>
        <v>2.857142857142847E-2</v>
      </c>
      <c r="M7" s="20">
        <v>0.24</v>
      </c>
      <c r="N7" s="20">
        <v>13.16</v>
      </c>
      <c r="O7" s="158">
        <f t="shared" si="1"/>
        <v>3.1583999999999999</v>
      </c>
      <c r="P7" s="79">
        <f t="shared" si="7"/>
        <v>525</v>
      </c>
      <c r="Q7" s="93">
        <f t="shared" si="3"/>
        <v>0.31428571428571428</v>
      </c>
    </row>
    <row r="8" spans="1:17" ht="22.5">
      <c r="A8" s="30" t="s">
        <v>7</v>
      </c>
      <c r="B8" s="43" t="s">
        <v>117</v>
      </c>
      <c r="C8" s="35">
        <v>1.3</v>
      </c>
      <c r="D8" s="35">
        <v>18</v>
      </c>
      <c r="E8" s="157">
        <f t="shared" si="4"/>
        <v>23.400000000000002</v>
      </c>
      <c r="F8" s="78">
        <f t="shared" si="5"/>
        <v>96.92307692307692</v>
      </c>
      <c r="G8" s="17"/>
      <c r="H8" s="35">
        <v>1.2</v>
      </c>
      <c r="I8" s="35">
        <v>17.350000000000001</v>
      </c>
      <c r="J8" s="157">
        <f t="shared" si="0"/>
        <v>20.82</v>
      </c>
      <c r="K8" s="78">
        <f t="shared" si="6"/>
        <v>105</v>
      </c>
      <c r="L8" s="93">
        <f t="shared" si="2"/>
        <v>7.6923076923076983E-2</v>
      </c>
      <c r="M8" s="35">
        <v>0.81</v>
      </c>
      <c r="N8" s="35">
        <v>15.9</v>
      </c>
      <c r="O8" s="157">
        <f t="shared" si="1"/>
        <v>12.879000000000001</v>
      </c>
      <c r="P8" s="78">
        <f t="shared" si="7"/>
        <v>155.55555555555554</v>
      </c>
      <c r="Q8" s="91">
        <f t="shared" si="3"/>
        <v>0.37692307692307692</v>
      </c>
    </row>
    <row r="9" spans="1:17">
      <c r="A9" s="19" t="s">
        <v>14</v>
      </c>
      <c r="B9" s="44" t="s">
        <v>16</v>
      </c>
      <c r="C9" s="20">
        <v>0.21</v>
      </c>
      <c r="D9" s="20">
        <v>13</v>
      </c>
      <c r="E9" s="158">
        <f t="shared" si="4"/>
        <v>2.73</v>
      </c>
      <c r="F9" s="79">
        <f t="shared" si="5"/>
        <v>600</v>
      </c>
      <c r="G9" s="17"/>
      <c r="H9" s="20">
        <v>0.19</v>
      </c>
      <c r="I9" s="20">
        <v>12.62</v>
      </c>
      <c r="J9" s="158">
        <f t="shared" si="0"/>
        <v>2.3977999999999997</v>
      </c>
      <c r="K9" s="79">
        <f t="shared" si="6"/>
        <v>663.15789473684208</v>
      </c>
      <c r="L9" s="93">
        <f t="shared" si="2"/>
        <v>9.5238095238095233E-2</v>
      </c>
      <c r="M9" s="20">
        <v>0.12</v>
      </c>
      <c r="N9" s="20">
        <v>12.2</v>
      </c>
      <c r="O9" s="158">
        <f t="shared" si="1"/>
        <v>1.464</v>
      </c>
      <c r="P9" s="79">
        <f t="shared" si="7"/>
        <v>1050</v>
      </c>
      <c r="Q9" s="91">
        <f t="shared" si="3"/>
        <v>0.4285714285714286</v>
      </c>
    </row>
    <row r="10" spans="1:17" ht="33.75">
      <c r="A10" s="30" t="s">
        <v>26</v>
      </c>
      <c r="B10" s="30" t="s">
        <v>141</v>
      </c>
      <c r="C10" s="35">
        <v>0.64</v>
      </c>
      <c r="D10" s="35">
        <v>15.34</v>
      </c>
      <c r="E10" s="157">
        <f t="shared" si="4"/>
        <v>9.8176000000000005</v>
      </c>
      <c r="F10" s="78">
        <f t="shared" si="5"/>
        <v>196.875</v>
      </c>
      <c r="G10" s="17"/>
      <c r="H10" s="35">
        <v>0.54</v>
      </c>
      <c r="I10" s="35">
        <v>14.8</v>
      </c>
      <c r="J10" s="157">
        <f t="shared" si="0"/>
        <v>7.9920000000000009</v>
      </c>
      <c r="K10" s="78">
        <f t="shared" si="6"/>
        <v>233.33333333333331</v>
      </c>
      <c r="L10" s="91">
        <f t="shared" si="2"/>
        <v>0.15625</v>
      </c>
      <c r="M10" s="35">
        <v>0.32</v>
      </c>
      <c r="N10" s="35">
        <v>13.6</v>
      </c>
      <c r="O10" s="157">
        <f t="shared" si="1"/>
        <v>4.3520000000000003</v>
      </c>
      <c r="P10" s="78">
        <f t="shared" si="7"/>
        <v>393.75</v>
      </c>
      <c r="Q10" s="91">
        <f t="shared" si="3"/>
        <v>0.5</v>
      </c>
    </row>
    <row r="11" spans="1:17" ht="22.5">
      <c r="A11" s="19" t="s">
        <v>30</v>
      </c>
      <c r="B11" s="19" t="s">
        <v>142</v>
      </c>
      <c r="C11" s="20">
        <v>0.11</v>
      </c>
      <c r="D11" s="20">
        <v>12</v>
      </c>
      <c r="E11" s="158">
        <f t="shared" si="4"/>
        <v>1.32</v>
      </c>
      <c r="F11" s="79">
        <f t="shared" si="5"/>
        <v>1145.4545454545455</v>
      </c>
      <c r="G11" s="17"/>
      <c r="H11" s="20">
        <v>0.08</v>
      </c>
      <c r="I11" s="20">
        <v>11.92</v>
      </c>
      <c r="J11" s="158">
        <f t="shared" si="0"/>
        <v>0.9536</v>
      </c>
      <c r="K11" s="79">
        <f t="shared" si="6"/>
        <v>1575</v>
      </c>
      <c r="L11" s="91">
        <f t="shared" si="2"/>
        <v>0.27272727272727271</v>
      </c>
      <c r="M11" s="20">
        <v>0.04</v>
      </c>
      <c r="N11" s="20">
        <v>11.73</v>
      </c>
      <c r="O11" s="158">
        <f t="shared" si="1"/>
        <v>0.46920000000000001</v>
      </c>
      <c r="P11" s="79">
        <f t="shared" si="7"/>
        <v>3150</v>
      </c>
      <c r="Q11" s="92">
        <f t="shared" si="3"/>
        <v>0.63636363636363635</v>
      </c>
    </row>
    <row r="12" spans="1:17">
      <c r="A12" s="38"/>
      <c r="B12" s="38"/>
      <c r="C12" s="38"/>
      <c r="H12" s="38"/>
      <c r="L12" s="91"/>
      <c r="M12" s="38"/>
    </row>
    <row r="13" spans="1:17">
      <c r="A13" s="38"/>
      <c r="B13" s="38"/>
      <c r="C13" s="38"/>
      <c r="H13" s="38"/>
      <c r="M13" s="38"/>
    </row>
    <row r="14" spans="1:17">
      <c r="A14" s="38"/>
      <c r="B14" s="38"/>
      <c r="C14" s="38"/>
      <c r="H14" s="38"/>
      <c r="M14" s="38"/>
    </row>
    <row r="15" spans="1:17">
      <c r="A15" s="38"/>
      <c r="B15" s="38"/>
      <c r="C15" s="38"/>
      <c r="H15" s="38"/>
      <c r="M15" s="38"/>
    </row>
    <row r="16" spans="1:17">
      <c r="A16" s="38"/>
      <c r="B16" s="38"/>
      <c r="C16" s="38"/>
      <c r="H16" s="38"/>
      <c r="M16" s="38"/>
    </row>
    <row r="17" spans="1:13">
      <c r="A17" s="38"/>
      <c r="B17" s="38"/>
      <c r="C17" s="38"/>
      <c r="H17" s="38"/>
      <c r="M17" s="38"/>
    </row>
    <row r="18" spans="1:13">
      <c r="A18" s="38"/>
      <c r="B18" s="38"/>
      <c r="C18" s="38"/>
      <c r="H18" s="38"/>
      <c r="M18" s="38"/>
    </row>
    <row r="19" spans="1:13">
      <c r="A19" s="38"/>
      <c r="B19" s="38"/>
      <c r="C19" s="38"/>
      <c r="H19" s="38"/>
      <c r="M19" s="38"/>
    </row>
    <row r="20" spans="1:13">
      <c r="A20" s="38"/>
      <c r="B20" s="38"/>
      <c r="C20" s="38"/>
      <c r="H20" s="38"/>
      <c r="M20" s="38"/>
    </row>
    <row r="21" spans="1:13">
      <c r="A21" s="38"/>
      <c r="B21" s="38"/>
      <c r="C21" s="38"/>
      <c r="H21" s="38"/>
      <c r="M21" s="38"/>
    </row>
    <row r="22" spans="1:13">
      <c r="A22" s="38"/>
      <c r="B22" s="38"/>
      <c r="C22" s="38"/>
      <c r="H22" s="38"/>
      <c r="M22" s="38"/>
    </row>
    <row r="23" spans="1:13">
      <c r="A23" s="38"/>
      <c r="B23" s="38"/>
      <c r="C23" s="38"/>
      <c r="H23" s="38"/>
      <c r="M23" s="38"/>
    </row>
    <row r="24" spans="1:13">
      <c r="A24" s="38"/>
      <c r="B24" s="38"/>
      <c r="C24" s="38"/>
      <c r="H24" s="38"/>
      <c r="M24" s="38"/>
    </row>
    <row r="25" spans="1:13">
      <c r="A25" s="38"/>
      <c r="B25" s="38"/>
      <c r="C25" s="38"/>
      <c r="H25" s="38"/>
      <c r="M25" s="38"/>
    </row>
    <row r="26" spans="1:13">
      <c r="A26" s="38"/>
      <c r="B26" s="38"/>
      <c r="C26" s="38"/>
      <c r="H26" s="38"/>
      <c r="M26" s="38"/>
    </row>
    <row r="27" spans="1:13">
      <c r="A27" s="38"/>
      <c r="B27" s="38"/>
      <c r="C27" s="38"/>
      <c r="H27" s="38"/>
      <c r="M27" s="38"/>
    </row>
    <row r="28" spans="1:13">
      <c r="A28" s="38"/>
      <c r="B28" s="38"/>
      <c r="C28" s="38"/>
      <c r="H28" s="38"/>
      <c r="M28" s="38"/>
    </row>
    <row r="29" spans="1:13">
      <c r="A29" s="38"/>
      <c r="B29" s="38"/>
      <c r="C29" s="38"/>
      <c r="H29" s="38"/>
      <c r="M29" s="38"/>
    </row>
    <row r="30" spans="1:13">
      <c r="A30" s="38"/>
      <c r="B30" s="38"/>
      <c r="C30" s="38"/>
      <c r="H30" s="38"/>
      <c r="M30" s="38"/>
    </row>
    <row r="31" spans="1:13">
      <c r="A31" s="38"/>
      <c r="B31" s="38"/>
      <c r="C31" s="38"/>
      <c r="H31" s="38"/>
      <c r="M31" s="38"/>
    </row>
    <row r="32" spans="1:13">
      <c r="A32" s="38"/>
      <c r="B32" s="38"/>
      <c r="C32" s="38"/>
      <c r="H32" s="38"/>
      <c r="M32" s="38"/>
    </row>
    <row r="33" spans="1:13">
      <c r="A33" s="38"/>
      <c r="B33" s="38"/>
      <c r="C33" s="38"/>
      <c r="H33" s="38"/>
      <c r="M33" s="38"/>
    </row>
    <row r="34" spans="1:13">
      <c r="A34" s="38"/>
      <c r="B34" s="38"/>
      <c r="C34" s="38"/>
      <c r="H34" s="38"/>
      <c r="M34" s="38"/>
    </row>
    <row r="35" spans="1:13">
      <c r="A35" s="38"/>
      <c r="B35" s="38"/>
      <c r="C35" s="38"/>
      <c r="H35" s="38"/>
      <c r="M35" s="38"/>
    </row>
    <row r="36" spans="1:13">
      <c r="A36" s="38"/>
      <c r="B36" s="38"/>
      <c r="C36" s="38"/>
      <c r="H36" s="38"/>
      <c r="M36" s="38"/>
    </row>
    <row r="37" spans="1:13">
      <c r="A37" s="38"/>
      <c r="B37" s="38"/>
      <c r="C37" s="38"/>
      <c r="H37" s="38"/>
      <c r="M37" s="38"/>
    </row>
    <row r="38" spans="1:13">
      <c r="A38" s="38"/>
      <c r="B38" s="38"/>
      <c r="C38" s="38"/>
      <c r="H38" s="38"/>
      <c r="M38" s="38"/>
    </row>
    <row r="39" spans="1:13">
      <c r="A39" s="38"/>
      <c r="B39" s="38"/>
      <c r="C39" s="38"/>
      <c r="H39" s="38"/>
      <c r="M39" s="38"/>
    </row>
    <row r="40" spans="1:13">
      <c r="A40" s="38"/>
      <c r="B40" s="38"/>
      <c r="C40" s="38"/>
      <c r="H40" s="38"/>
      <c r="M40" s="38"/>
    </row>
    <row r="41" spans="1:13">
      <c r="A41" s="38"/>
      <c r="B41" s="38"/>
      <c r="C41" s="38"/>
      <c r="H41" s="38"/>
      <c r="M41" s="38"/>
    </row>
    <row r="42" spans="1:13">
      <c r="A42" s="38"/>
      <c r="B42" s="38"/>
      <c r="C42" s="38"/>
      <c r="H42" s="38"/>
      <c r="M42" s="38"/>
    </row>
    <row r="43" spans="1:13">
      <c r="A43" s="38"/>
      <c r="B43" s="38"/>
      <c r="C43" s="38"/>
      <c r="H43" s="38"/>
      <c r="M43" s="38"/>
    </row>
    <row r="44" spans="1:13">
      <c r="A44" s="38"/>
      <c r="B44" s="38"/>
      <c r="C44" s="38"/>
      <c r="H44" s="38"/>
      <c r="M44" s="38"/>
    </row>
    <row r="45" spans="1:13">
      <c r="A45" s="38"/>
      <c r="B45" s="38"/>
      <c r="C45" s="38"/>
      <c r="H45" s="38"/>
      <c r="M45" s="38"/>
    </row>
    <row r="46" spans="1:13">
      <c r="A46" s="38"/>
      <c r="B46" s="38"/>
      <c r="C46" s="38"/>
      <c r="H46" s="38"/>
      <c r="M46" s="38"/>
    </row>
    <row r="47" spans="1:13">
      <c r="A47" s="38"/>
      <c r="B47" s="38"/>
      <c r="C47" s="38"/>
      <c r="H47" s="38"/>
      <c r="M47" s="38"/>
    </row>
    <row r="48" spans="1:13">
      <c r="A48" s="38"/>
      <c r="B48" s="38"/>
      <c r="C48" s="38"/>
      <c r="H48" s="38"/>
      <c r="M48" s="38"/>
    </row>
    <row r="49" spans="1:13">
      <c r="A49" s="38"/>
      <c r="B49" s="38"/>
      <c r="C49" s="38"/>
      <c r="H49" s="38"/>
      <c r="M49" s="38"/>
    </row>
    <row r="50" spans="1:13">
      <c r="A50" s="38"/>
      <c r="B50" s="38"/>
      <c r="C50" s="38"/>
      <c r="H50" s="38"/>
      <c r="M50" s="38"/>
    </row>
    <row r="51" spans="1:13">
      <c r="A51" s="38"/>
      <c r="B51" s="38"/>
      <c r="C51" s="38"/>
      <c r="H51" s="38"/>
      <c r="M51" s="38"/>
    </row>
    <row r="52" spans="1:13">
      <c r="A52" s="38"/>
      <c r="B52" s="38"/>
      <c r="C52" s="38"/>
      <c r="H52" s="38"/>
      <c r="M52" s="38"/>
    </row>
    <row r="53" spans="1:13">
      <c r="A53" s="38"/>
      <c r="B53" s="38"/>
      <c r="C53" s="38"/>
      <c r="H53" s="38"/>
      <c r="M53" s="38"/>
    </row>
    <row r="54" spans="1:13">
      <c r="A54" s="38"/>
      <c r="B54" s="38"/>
      <c r="C54" s="38"/>
      <c r="H54" s="38"/>
      <c r="M54" s="38"/>
    </row>
    <row r="55" spans="1:13">
      <c r="A55" s="38"/>
      <c r="B55" s="38"/>
      <c r="C55" s="38"/>
      <c r="H55" s="38"/>
      <c r="M55" s="38"/>
    </row>
    <row r="56" spans="1:13">
      <c r="A56" s="38"/>
      <c r="B56" s="38"/>
      <c r="C56" s="38"/>
      <c r="H56" s="38"/>
      <c r="M56" s="38"/>
    </row>
    <row r="57" spans="1:13">
      <c r="A57" s="38"/>
      <c r="B57" s="38"/>
      <c r="C57" s="38"/>
      <c r="H57" s="38"/>
      <c r="M57" s="38"/>
    </row>
    <row r="58" spans="1:13">
      <c r="A58" s="38"/>
      <c r="B58" s="38"/>
      <c r="C58" s="38"/>
      <c r="H58" s="38"/>
      <c r="M58" s="38"/>
    </row>
    <row r="59" spans="1:13">
      <c r="A59" s="38"/>
      <c r="B59" s="38"/>
      <c r="C59" s="38"/>
      <c r="H59" s="38"/>
      <c r="M59" s="38"/>
    </row>
    <row r="60" spans="1:13">
      <c r="A60" s="38"/>
      <c r="B60" s="38"/>
      <c r="C60" s="38"/>
      <c r="H60" s="38"/>
      <c r="M60" s="38"/>
    </row>
    <row r="61" spans="1:13">
      <c r="A61" s="38"/>
      <c r="B61" s="38"/>
      <c r="C61" s="38"/>
      <c r="H61" s="38"/>
      <c r="M61" s="38"/>
    </row>
    <row r="62" spans="1:13">
      <c r="A62" s="38"/>
      <c r="B62" s="38"/>
      <c r="C62" s="38"/>
      <c r="H62" s="38"/>
      <c r="M62" s="38"/>
    </row>
  </sheetData>
  <mergeCells count="4">
    <mergeCell ref="B1:O1"/>
    <mergeCell ref="C2:E2"/>
    <mergeCell ref="H2:J2"/>
    <mergeCell ref="M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0"/>
  <sheetViews>
    <sheetView showGridLines="0" topLeftCell="A16" zoomScale="125" zoomScaleNormal="125" workbookViewId="0">
      <selection activeCell="W10" sqref="W10"/>
    </sheetView>
  </sheetViews>
  <sheetFormatPr baseColWidth="10" defaultRowHeight="12.75"/>
  <cols>
    <col min="1" max="1" width="15.5703125" style="15" customWidth="1"/>
    <col min="2" max="2" width="10.5703125" style="15" customWidth="1"/>
    <col min="3" max="3" width="8.85546875" style="15" customWidth="1"/>
    <col min="4" max="5" width="8.28515625" style="15" customWidth="1"/>
    <col min="7" max="8" width="11.5703125" bestFit="1" customWidth="1"/>
    <col min="9" max="9" width="12.5703125" customWidth="1"/>
    <col min="10" max="10" width="13.28515625" customWidth="1"/>
  </cols>
  <sheetData>
    <row r="1" spans="1:14" ht="15.75">
      <c r="B1" s="261" t="s">
        <v>154</v>
      </c>
      <c r="C1" s="261"/>
      <c r="D1" s="261"/>
      <c r="E1" s="261"/>
    </row>
    <row r="2" spans="1:14" ht="132" customHeight="1">
      <c r="A2" s="267" t="s">
        <v>173</v>
      </c>
      <c r="B2" s="267"/>
      <c r="C2" s="263" t="s">
        <v>147</v>
      </c>
      <c r="D2" s="263"/>
      <c r="E2" s="263"/>
      <c r="F2" s="116" t="s">
        <v>167</v>
      </c>
      <c r="G2" s="80" t="s">
        <v>186</v>
      </c>
      <c r="H2" t="s">
        <v>189</v>
      </c>
      <c r="I2" s="270" t="s">
        <v>171</v>
      </c>
      <c r="J2" s="270"/>
      <c r="K2" s="38"/>
      <c r="L2" s="15"/>
      <c r="M2" s="15"/>
      <c r="N2" s="15"/>
    </row>
    <row r="3" spans="1:14" ht="12.75" customHeight="1">
      <c r="A3" s="14"/>
      <c r="B3" s="41"/>
      <c r="C3" s="14" t="s">
        <v>149</v>
      </c>
      <c r="D3" s="14" t="s">
        <v>150</v>
      </c>
      <c r="E3" s="14" t="s">
        <v>151</v>
      </c>
      <c r="G3" s="80"/>
    </row>
    <row r="4" spans="1:14" ht="22.5">
      <c r="A4" s="19" t="s">
        <v>33</v>
      </c>
      <c r="B4" s="45" t="s">
        <v>157</v>
      </c>
      <c r="C4" s="51">
        <v>100</v>
      </c>
      <c r="D4" s="51">
        <v>4.9400000000000004</v>
      </c>
      <c r="E4" s="21">
        <f t="shared" ref="E4:E13" si="0">D4*C4/1000</f>
        <v>0.49400000000000005</v>
      </c>
      <c r="F4">
        <v>160</v>
      </c>
      <c r="G4" s="117">
        <f>1-C4/(1000*Inspire!C4)</f>
        <v>0.84126984126984128</v>
      </c>
      <c r="H4" s="117">
        <f>1-(200*C4/F4)/(1000*Inspire!C4)</f>
        <v>0.80158730158730163</v>
      </c>
    </row>
    <row r="5" spans="1:14" ht="22.5">
      <c r="A5" s="30" t="s">
        <v>33</v>
      </c>
      <c r="B5" s="43" t="s">
        <v>137</v>
      </c>
      <c r="C5" s="30">
        <v>95</v>
      </c>
      <c r="D5" s="35">
        <v>4.9800000000000004</v>
      </c>
      <c r="E5" s="26">
        <f t="shared" si="0"/>
        <v>0.47310000000000002</v>
      </c>
      <c r="F5">
        <v>210</v>
      </c>
      <c r="G5" s="117">
        <f>1-C5/(1000*Inspire!C5)</f>
        <v>0.76249999999999996</v>
      </c>
      <c r="H5" s="117">
        <f>1-(200*C5/F5)/(1000*Inspire!C5)</f>
        <v>0.77380952380952384</v>
      </c>
    </row>
    <row r="6" spans="1:14" ht="22.5">
      <c r="A6" s="19" t="s">
        <v>33</v>
      </c>
      <c r="B6" s="44" t="s">
        <v>138</v>
      </c>
      <c r="C6" s="20">
        <v>170</v>
      </c>
      <c r="D6" s="20">
        <v>5.08</v>
      </c>
      <c r="E6" s="21">
        <f t="shared" si="0"/>
        <v>0.86360000000000003</v>
      </c>
      <c r="F6">
        <v>165</v>
      </c>
      <c r="G6" s="117">
        <f>1-C6/(1000*Inspire!C6)</f>
        <v>0.83653846153846156</v>
      </c>
      <c r="H6" s="117">
        <f>1-(200*C6/F6)/(1000*Inspire!C6)</f>
        <v>0.8018648018648018</v>
      </c>
    </row>
    <row r="7" spans="1:14">
      <c r="A7" s="30" t="s">
        <v>33</v>
      </c>
      <c r="B7" s="43" t="s">
        <v>40</v>
      </c>
      <c r="C7" s="35">
        <v>360</v>
      </c>
      <c r="D7" s="35">
        <v>5.33</v>
      </c>
      <c r="E7" s="26">
        <f t="shared" si="0"/>
        <v>1.9188000000000001</v>
      </c>
      <c r="F7">
        <v>170</v>
      </c>
      <c r="G7" s="117">
        <f>1-C7/(1000*Inspire!C7)</f>
        <v>0.83177570093457942</v>
      </c>
      <c r="H7" s="117">
        <f>1-(200*C7/F7)/(1000*Inspire!C7)</f>
        <v>0.80208905992303459</v>
      </c>
    </row>
    <row r="8" spans="1:14" ht="22.5">
      <c r="A8" s="19" t="s">
        <v>7</v>
      </c>
      <c r="B8" s="44" t="s">
        <v>9</v>
      </c>
      <c r="C8" s="20">
        <v>100</v>
      </c>
      <c r="D8" s="20">
        <v>4.96</v>
      </c>
      <c r="E8" s="21">
        <f t="shared" si="0"/>
        <v>0.496</v>
      </c>
      <c r="F8">
        <v>160</v>
      </c>
      <c r="G8" s="117">
        <f>1-C8/(1000*Inspire!C8)</f>
        <v>0.85915492957746475</v>
      </c>
      <c r="H8" s="117">
        <f>1-(200*C8/F8)/(1000*Inspire!C8)</f>
        <v>0.823943661971831</v>
      </c>
    </row>
    <row r="9" spans="1:14" ht="22.5">
      <c r="A9" s="30" t="s">
        <v>7</v>
      </c>
      <c r="B9" s="43" t="s">
        <v>116</v>
      </c>
      <c r="C9" s="35">
        <v>220</v>
      </c>
      <c r="D9" s="35">
        <v>5.14</v>
      </c>
      <c r="E9" s="26">
        <f t="shared" si="0"/>
        <v>1.1308</v>
      </c>
      <c r="F9">
        <v>200</v>
      </c>
      <c r="G9" s="117">
        <f>1-C9/(1000*Inspire!C9)</f>
        <v>0.70270270270270263</v>
      </c>
      <c r="H9" s="119">
        <f>1-(200*C9/F9)/(1000*Inspire!C9)</f>
        <v>0.70270270270270263</v>
      </c>
    </row>
    <row r="10" spans="1:14" ht="22.5">
      <c r="A10" s="19" t="s">
        <v>7</v>
      </c>
      <c r="B10" s="44" t="s">
        <v>117</v>
      </c>
      <c r="C10" s="20">
        <v>433</v>
      </c>
      <c r="D10" s="20">
        <v>5.47</v>
      </c>
      <c r="E10" s="21">
        <f t="shared" si="0"/>
        <v>2.3685099999999997</v>
      </c>
      <c r="F10">
        <v>220</v>
      </c>
      <c r="G10" s="117">
        <f>1-C10/(1000*Inspire!C10)</f>
        <v>0.78349999999999997</v>
      </c>
      <c r="H10" s="117">
        <f>1-(200*C10/F10)/(1000*Inspire!C10)</f>
        <v>0.80318181818181822</v>
      </c>
    </row>
    <row r="11" spans="1:14">
      <c r="A11" s="30" t="s">
        <v>14</v>
      </c>
      <c r="B11" s="30" t="s">
        <v>158</v>
      </c>
      <c r="C11" s="35">
        <v>80</v>
      </c>
      <c r="D11" s="35">
        <v>4.9000000000000004</v>
      </c>
      <c r="E11" s="26">
        <f t="shared" si="0"/>
        <v>0.39200000000000002</v>
      </c>
      <c r="F11">
        <v>170</v>
      </c>
      <c r="G11" s="117">
        <f>1-C11/(1000*Inspire!C11)</f>
        <v>0.85185185185185186</v>
      </c>
      <c r="H11" s="117">
        <f>1-(200*C11/F11)/(1000*Inspire!C11)</f>
        <v>0.82570806100217864</v>
      </c>
    </row>
    <row r="12" spans="1:14">
      <c r="A12" s="19" t="s">
        <v>14</v>
      </c>
      <c r="B12" s="44" t="s">
        <v>16</v>
      </c>
      <c r="C12" s="20">
        <v>74</v>
      </c>
      <c r="D12" s="20">
        <v>4.92</v>
      </c>
      <c r="E12" s="21">
        <f t="shared" si="0"/>
        <v>0.36407999999999996</v>
      </c>
      <c r="F12">
        <v>200</v>
      </c>
      <c r="G12" s="117">
        <f>1-C12/(1000*Inspire!C12)</f>
        <v>0.81499999999999995</v>
      </c>
      <c r="H12" s="117">
        <f>1-(200*C12/F12)/(1000*Inspire!C12)</f>
        <v>0.81499999999999995</v>
      </c>
    </row>
    <row r="13" spans="1:14">
      <c r="A13" s="30" t="s">
        <v>19</v>
      </c>
      <c r="B13" s="30" t="s">
        <v>159</v>
      </c>
      <c r="C13" s="35">
        <v>70</v>
      </c>
      <c r="D13" s="35">
        <v>4.88</v>
      </c>
      <c r="E13" s="26">
        <f t="shared" si="0"/>
        <v>0.34159999999999996</v>
      </c>
      <c r="F13">
        <v>170</v>
      </c>
      <c r="G13" s="117">
        <f>1-C13/(1000*Inspire!C13)</f>
        <v>0.85106382978723405</v>
      </c>
      <c r="H13" s="117">
        <f>1-(200*C13/F13)/(1000*Inspire!C13)</f>
        <v>0.82478097622027535</v>
      </c>
    </row>
    <row r="14" spans="1:14">
      <c r="A14" s="19" t="s">
        <v>19</v>
      </c>
      <c r="B14" s="44" t="s">
        <v>160</v>
      </c>
      <c r="C14" s="20">
        <v>40</v>
      </c>
      <c r="D14" s="20"/>
      <c r="E14" s="20"/>
      <c r="F14">
        <v>200</v>
      </c>
      <c r="G14" s="117">
        <f>1-C14/(1000*Inspire!C14)</f>
        <v>0.78947368421052633</v>
      </c>
      <c r="H14" s="117">
        <f>1-(200*C14/F14)/(1000*Inspire!C14)</f>
        <v>0.78947368421052633</v>
      </c>
    </row>
    <row r="15" spans="1:14" ht="33.75">
      <c r="A15" s="30" t="s">
        <v>26</v>
      </c>
      <c r="B15" s="30" t="s">
        <v>141</v>
      </c>
      <c r="C15" s="35">
        <v>173</v>
      </c>
      <c r="D15" s="35">
        <v>5.0999999999999996</v>
      </c>
      <c r="E15" s="26">
        <f>D15*C15/1000</f>
        <v>0.88229999999999997</v>
      </c>
      <c r="F15">
        <v>210</v>
      </c>
      <c r="G15" s="117">
        <f>1-C15/(1000*Inspire!C15)</f>
        <v>0.80114942528735633</v>
      </c>
      <c r="H15" s="117">
        <f>1-(200*C15/F15)/(1000*Inspire!C15)</f>
        <v>0.81061850027367266</v>
      </c>
    </row>
    <row r="16" spans="1:14">
      <c r="A16" s="19" t="s">
        <v>123</v>
      </c>
      <c r="B16" s="44" t="s">
        <v>28</v>
      </c>
      <c r="C16" s="20">
        <v>80</v>
      </c>
      <c r="D16" s="20">
        <v>4.91</v>
      </c>
      <c r="E16" s="21">
        <f>D16*C16/1000</f>
        <v>0.39280000000000004</v>
      </c>
      <c r="F16">
        <v>170</v>
      </c>
      <c r="G16" s="117">
        <f>1-C16/(1000*Inspire!C16)</f>
        <v>0.84905660377358494</v>
      </c>
      <c r="H16" s="117">
        <f>1-(200*C16/F16)/(1000*Inspire!C16)</f>
        <v>0.82241953385127631</v>
      </c>
    </row>
    <row r="17" spans="1:31" ht="22.5">
      <c r="A17" s="30" t="s">
        <v>30</v>
      </c>
      <c r="B17" s="30" t="s">
        <v>170</v>
      </c>
      <c r="C17" s="35">
        <v>100</v>
      </c>
      <c r="D17" s="35">
        <v>4.9400000000000004</v>
      </c>
      <c r="E17" s="26">
        <f>D17*C17/1000</f>
        <v>0.49400000000000005</v>
      </c>
      <c r="F17">
        <v>200</v>
      </c>
      <c r="G17" s="117">
        <f>1-C17/(1000*Inspire!C17)</f>
        <v>0.85915492957746475</v>
      </c>
      <c r="H17" s="118">
        <f>1-(200*C17/F17)/(1000*Inspire!C17)</f>
        <v>0.85915492957746475</v>
      </c>
    </row>
    <row r="18" spans="1:31">
      <c r="A18" s="19" t="s">
        <v>30</v>
      </c>
      <c r="B18" s="19" t="s">
        <v>165</v>
      </c>
      <c r="C18" s="20">
        <v>43</v>
      </c>
      <c r="D18" s="20">
        <v>4.83</v>
      </c>
      <c r="E18" s="21">
        <f>D18*C18/1000</f>
        <v>0.20768999999999999</v>
      </c>
      <c r="F18">
        <v>200</v>
      </c>
      <c r="G18" s="117">
        <f>1-C18/(1000*Inspire!C18)</f>
        <v>0.71333333333333337</v>
      </c>
      <c r="H18" s="117">
        <f>1-(200*C18/F18)/(1000*Inspire!C18)</f>
        <v>0.71333333333333337</v>
      </c>
    </row>
    <row r="19" spans="1:31">
      <c r="A19" s="38"/>
      <c r="B19" s="38"/>
      <c r="C19" s="38"/>
    </row>
    <row r="20" spans="1:31">
      <c r="A20" s="38"/>
      <c r="B20" s="38"/>
      <c r="C20" s="38"/>
    </row>
    <row r="24" spans="1:31">
      <c r="A24" s="38"/>
      <c r="B24" s="38"/>
      <c r="C24" s="38"/>
    </row>
    <row r="25" spans="1:31">
      <c r="A25" s="38"/>
      <c r="B25" s="38"/>
      <c r="C25" s="38"/>
    </row>
    <row r="26" spans="1:31">
      <c r="A26" s="38"/>
      <c r="B26" s="38"/>
      <c r="C26" s="38"/>
    </row>
    <row r="27" spans="1:31">
      <c r="A27" s="38"/>
      <c r="B27" s="38"/>
      <c r="C27" s="38"/>
    </row>
    <row r="28" spans="1:31">
      <c r="A28" s="38"/>
      <c r="B28" s="38"/>
      <c r="C28" s="38"/>
    </row>
    <row r="29" spans="1:31">
      <c r="A29" s="38"/>
      <c r="B29" s="38"/>
      <c r="C29" s="38"/>
      <c r="I29" s="266" t="s">
        <v>190</v>
      </c>
      <c r="J29" s="266"/>
      <c r="K29" s="266"/>
      <c r="L29" s="266"/>
      <c r="M29" s="266"/>
      <c r="N29" s="266"/>
      <c r="O29" s="266"/>
      <c r="P29" s="266"/>
      <c r="Q29" s="266"/>
      <c r="R29" s="266"/>
      <c r="S29" s="266"/>
    </row>
    <row r="30" spans="1:31">
      <c r="A30" s="38"/>
      <c r="B30" s="38"/>
      <c r="C30" s="38"/>
    </row>
    <row r="31" spans="1:31">
      <c r="A31" s="38"/>
      <c r="B31" s="38"/>
      <c r="C31" s="38"/>
    </row>
    <row r="32" spans="1:31">
      <c r="A32" s="38"/>
      <c r="B32" s="38"/>
      <c r="C32" s="38"/>
      <c r="I32" s="30" t="s">
        <v>30</v>
      </c>
      <c r="J32" s="43" t="s">
        <v>178</v>
      </c>
      <c r="K32" s="87">
        <v>170</v>
      </c>
      <c r="L32" s="87">
        <v>180</v>
      </c>
      <c r="M32" s="87">
        <v>200</v>
      </c>
      <c r="N32" s="87">
        <v>260</v>
      </c>
      <c r="O32" s="87">
        <v>280</v>
      </c>
      <c r="P32" s="87">
        <v>330</v>
      </c>
      <c r="Q32" s="87">
        <v>350</v>
      </c>
      <c r="R32" s="87">
        <v>360</v>
      </c>
      <c r="S32" s="87">
        <v>380</v>
      </c>
      <c r="T32" s="87">
        <v>400</v>
      </c>
      <c r="U32" s="87">
        <v>450</v>
      </c>
      <c r="V32" s="87">
        <v>480</v>
      </c>
      <c r="W32" s="87">
        <v>500</v>
      </c>
      <c r="X32" s="87">
        <v>520</v>
      </c>
      <c r="Y32" s="87">
        <v>530</v>
      </c>
      <c r="Z32" s="87">
        <v>610</v>
      </c>
      <c r="AA32" s="87">
        <v>1080</v>
      </c>
      <c r="AB32" s="82"/>
      <c r="AC32" s="82"/>
      <c r="AD32" s="82"/>
      <c r="AE32" s="82"/>
    </row>
    <row r="33" spans="1:31">
      <c r="A33" s="38"/>
      <c r="B33" s="38"/>
      <c r="C33" s="38"/>
      <c r="I33" s="82"/>
      <c r="J33" s="82"/>
      <c r="K33" s="84">
        <v>38</v>
      </c>
      <c r="L33" s="84">
        <v>40</v>
      </c>
      <c r="M33" s="84">
        <v>43</v>
      </c>
      <c r="N33" s="84">
        <v>55</v>
      </c>
      <c r="O33" s="84">
        <v>55</v>
      </c>
      <c r="P33" s="84">
        <v>57</v>
      </c>
      <c r="Q33" s="84">
        <v>61</v>
      </c>
      <c r="R33" s="84">
        <v>62</v>
      </c>
      <c r="S33" s="84">
        <v>63</v>
      </c>
      <c r="T33" s="84">
        <v>65</v>
      </c>
      <c r="U33" s="84">
        <v>70</v>
      </c>
      <c r="V33" s="84">
        <v>74</v>
      </c>
      <c r="W33" s="84">
        <v>75</v>
      </c>
      <c r="X33" s="84">
        <v>78</v>
      </c>
      <c r="Y33" s="84">
        <v>79</v>
      </c>
      <c r="Z33" s="84">
        <v>91</v>
      </c>
      <c r="AA33" s="84">
        <v>150</v>
      </c>
      <c r="AB33" s="82"/>
      <c r="AC33" s="82"/>
      <c r="AD33" s="82"/>
      <c r="AE33" s="82"/>
    </row>
    <row r="34" spans="1:31">
      <c r="A34" s="38"/>
      <c r="B34" s="38"/>
      <c r="C34" s="38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>
      <c r="A35" s="38"/>
      <c r="B35" s="38"/>
      <c r="C35" s="38"/>
      <c r="I35" s="94"/>
      <c r="J35" s="94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2"/>
      <c r="Z35" s="82"/>
      <c r="AA35" s="82"/>
      <c r="AB35" s="82"/>
      <c r="AC35" s="82"/>
      <c r="AD35" s="82"/>
      <c r="AE35" s="82"/>
    </row>
    <row r="36" spans="1:31">
      <c r="A36" s="38"/>
      <c r="B36" s="38"/>
      <c r="C36" s="38"/>
      <c r="I36" s="82"/>
      <c r="J36" s="83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2"/>
      <c r="Z36" s="82"/>
      <c r="AA36" s="82"/>
      <c r="AB36" s="82"/>
      <c r="AC36" s="82"/>
      <c r="AD36" s="82"/>
      <c r="AE36" s="82"/>
    </row>
    <row r="37" spans="1:31">
      <c r="A37" s="38"/>
      <c r="B37" s="38"/>
      <c r="C37" s="38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</row>
    <row r="38" spans="1:31">
      <c r="A38" s="38"/>
      <c r="B38" s="38"/>
      <c r="C38" s="38"/>
      <c r="I38" s="81" t="s">
        <v>26</v>
      </c>
      <c r="J38" s="81" t="s">
        <v>177</v>
      </c>
      <c r="K38" s="87">
        <v>82</v>
      </c>
      <c r="L38" s="87">
        <v>90</v>
      </c>
      <c r="M38" s="87">
        <v>100</v>
      </c>
      <c r="N38" s="87">
        <v>210</v>
      </c>
      <c r="O38" s="87">
        <v>220</v>
      </c>
      <c r="P38" s="87">
        <v>240</v>
      </c>
      <c r="Q38" s="87">
        <v>254</v>
      </c>
      <c r="R38" s="87">
        <v>270</v>
      </c>
      <c r="S38" s="87">
        <v>290</v>
      </c>
      <c r="T38" s="87">
        <v>300</v>
      </c>
      <c r="U38" s="87">
        <v>320</v>
      </c>
      <c r="V38" s="87">
        <v>340</v>
      </c>
      <c r="W38" s="87">
        <v>360</v>
      </c>
      <c r="X38" s="87">
        <v>390</v>
      </c>
      <c r="Y38" s="87">
        <v>400</v>
      </c>
      <c r="Z38" s="87">
        <v>460</v>
      </c>
      <c r="AA38" s="87">
        <v>570</v>
      </c>
      <c r="AB38" s="87">
        <v>590</v>
      </c>
      <c r="AC38" s="87">
        <v>600</v>
      </c>
      <c r="AD38" s="87">
        <v>630</v>
      </c>
      <c r="AE38" s="87">
        <v>1080</v>
      </c>
    </row>
    <row r="39" spans="1:31">
      <c r="A39" s="38"/>
      <c r="B39" s="38"/>
      <c r="C39" s="38"/>
      <c r="I39" s="83"/>
      <c r="J39" s="83"/>
      <c r="K39" s="84">
        <v>67</v>
      </c>
      <c r="L39" s="84">
        <v>72</v>
      </c>
      <c r="M39" s="84">
        <v>82</v>
      </c>
      <c r="N39" s="84">
        <v>173</v>
      </c>
      <c r="O39" s="84">
        <v>183</v>
      </c>
      <c r="P39" s="84">
        <v>205</v>
      </c>
      <c r="Q39" s="84">
        <v>217</v>
      </c>
      <c r="R39" s="84">
        <v>235</v>
      </c>
      <c r="S39" s="84">
        <v>260</v>
      </c>
      <c r="T39" s="84">
        <v>265</v>
      </c>
      <c r="U39" s="84">
        <v>280</v>
      </c>
      <c r="V39" s="84">
        <v>290</v>
      </c>
      <c r="W39" s="84">
        <v>320</v>
      </c>
      <c r="X39" s="84">
        <v>335</v>
      </c>
      <c r="Y39" s="84">
        <v>340</v>
      </c>
      <c r="Z39" s="84">
        <v>384</v>
      </c>
      <c r="AA39" s="84">
        <v>480</v>
      </c>
      <c r="AB39" s="84">
        <v>490</v>
      </c>
      <c r="AC39" s="84">
        <v>515</v>
      </c>
      <c r="AD39" s="84">
        <v>520</v>
      </c>
      <c r="AE39" s="84">
        <v>870</v>
      </c>
    </row>
    <row r="40" spans="1:31">
      <c r="A40" s="38"/>
      <c r="B40" s="38"/>
      <c r="C40" s="38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</row>
    <row r="41" spans="1:31">
      <c r="A41" s="38"/>
      <c r="B41" s="38"/>
      <c r="C41" s="38"/>
    </row>
    <row r="42" spans="1:31">
      <c r="A42" s="38"/>
      <c r="B42" s="38"/>
      <c r="C42" s="38"/>
      <c r="I42" s="30" t="s">
        <v>14</v>
      </c>
      <c r="J42" s="43" t="s">
        <v>16</v>
      </c>
      <c r="K42" s="87">
        <v>100</v>
      </c>
      <c r="L42" s="87">
        <v>110</v>
      </c>
      <c r="M42" s="87">
        <v>200</v>
      </c>
      <c r="N42" s="87">
        <v>410</v>
      </c>
      <c r="O42" s="87">
        <v>420</v>
      </c>
      <c r="P42" s="87">
        <v>600</v>
      </c>
      <c r="Q42" s="87">
        <v>740</v>
      </c>
      <c r="R42" s="87">
        <v>1080</v>
      </c>
    </row>
    <row r="43" spans="1:31">
      <c r="A43" s="38"/>
      <c r="B43" s="38"/>
      <c r="C43" s="38"/>
      <c r="K43" s="84">
        <v>40</v>
      </c>
      <c r="L43" s="84">
        <v>43</v>
      </c>
      <c r="M43" s="84">
        <v>74</v>
      </c>
      <c r="N43" s="84">
        <v>144</v>
      </c>
      <c r="O43" s="84">
        <v>148</v>
      </c>
      <c r="P43" s="84">
        <v>210</v>
      </c>
      <c r="Q43" s="84">
        <v>248</v>
      </c>
      <c r="R43" s="84">
        <v>480</v>
      </c>
    </row>
    <row r="44" spans="1:31">
      <c r="A44" s="38"/>
      <c r="B44" s="38"/>
      <c r="C44" s="38"/>
    </row>
    <row r="45" spans="1:31">
      <c r="A45" s="38"/>
      <c r="B45" s="38"/>
      <c r="C45" s="38"/>
      <c r="K45" s="268" t="s">
        <v>167</v>
      </c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</row>
    <row r="46" spans="1:31">
      <c r="A46" s="38"/>
      <c r="B46" s="38"/>
      <c r="C46" s="38"/>
      <c r="I46" s="38"/>
      <c r="J46" s="38"/>
      <c r="K46" s="87">
        <v>100</v>
      </c>
      <c r="L46" s="87">
        <v>130</v>
      </c>
      <c r="M46" s="87">
        <v>200</v>
      </c>
      <c r="N46" s="87">
        <v>290</v>
      </c>
      <c r="O46" s="87">
        <v>300</v>
      </c>
      <c r="P46" s="87">
        <v>330</v>
      </c>
      <c r="Q46" s="88">
        <v>360</v>
      </c>
      <c r="R46" s="88">
        <v>400</v>
      </c>
      <c r="S46" s="88">
        <v>580</v>
      </c>
      <c r="T46" s="88">
        <v>650</v>
      </c>
      <c r="U46" s="88">
        <v>700</v>
      </c>
      <c r="V46" s="89">
        <v>1080</v>
      </c>
    </row>
    <row r="47" spans="1:31">
      <c r="A47" s="38"/>
      <c r="B47" s="38"/>
      <c r="C47" s="38"/>
      <c r="I47" s="30" t="s">
        <v>33</v>
      </c>
      <c r="J47" s="43" t="s">
        <v>137</v>
      </c>
      <c r="K47" s="84">
        <v>54</v>
      </c>
      <c r="L47" s="84">
        <v>65</v>
      </c>
      <c r="M47" s="84">
        <v>95</v>
      </c>
      <c r="N47" s="84">
        <v>158</v>
      </c>
      <c r="O47" s="84">
        <v>160</v>
      </c>
      <c r="P47" s="84">
        <v>170</v>
      </c>
      <c r="Q47" s="85">
        <v>180</v>
      </c>
      <c r="R47" s="85">
        <v>200</v>
      </c>
      <c r="S47" s="85">
        <v>280</v>
      </c>
      <c r="T47" s="85">
        <v>370</v>
      </c>
      <c r="U47" s="85">
        <v>380</v>
      </c>
      <c r="V47" s="86">
        <v>400</v>
      </c>
    </row>
    <row r="48" spans="1:31">
      <c r="A48" s="38"/>
      <c r="B48" s="38"/>
      <c r="C48" s="38"/>
    </row>
    <row r="49" spans="1:23">
      <c r="A49" s="38"/>
      <c r="B49" s="38"/>
      <c r="C49" s="38"/>
      <c r="I49" s="266" t="s">
        <v>212</v>
      </c>
      <c r="J49" s="266"/>
      <c r="K49" s="266"/>
      <c r="L49" s="266"/>
      <c r="M49" s="266"/>
      <c r="N49" s="266"/>
      <c r="O49" s="266"/>
      <c r="P49" s="266"/>
      <c r="Q49" s="266"/>
      <c r="R49" s="266"/>
      <c r="S49" s="266"/>
    </row>
    <row r="50" spans="1:23">
      <c r="A50" s="38"/>
      <c r="B50" s="38"/>
      <c r="C50" s="38"/>
      <c r="I50" s="265" t="s">
        <v>211</v>
      </c>
      <c r="J50" s="265"/>
      <c r="K50" s="87">
        <v>200</v>
      </c>
      <c r="L50" s="87">
        <v>300</v>
      </c>
      <c r="M50" s="87">
        <v>400</v>
      </c>
      <c r="N50" s="87">
        <v>640</v>
      </c>
      <c r="O50" s="87">
        <v>660</v>
      </c>
      <c r="P50" s="87">
        <v>700</v>
      </c>
      <c r="Q50" s="87">
        <v>745</v>
      </c>
      <c r="R50" s="87">
        <v>780</v>
      </c>
      <c r="S50" s="87">
        <v>870</v>
      </c>
      <c r="T50" s="87">
        <v>950</v>
      </c>
      <c r="U50" s="87">
        <v>1050</v>
      </c>
      <c r="V50" s="87"/>
      <c r="W50" s="82"/>
    </row>
    <row r="51" spans="1:23" ht="22.5">
      <c r="A51" s="38"/>
      <c r="B51" s="38"/>
      <c r="C51" s="38"/>
      <c r="I51" s="81" t="s">
        <v>19</v>
      </c>
      <c r="J51" s="81" t="s">
        <v>210</v>
      </c>
      <c r="K51" s="84">
        <v>215</v>
      </c>
      <c r="L51" s="84">
        <v>220</v>
      </c>
      <c r="M51" s="84">
        <v>280</v>
      </c>
      <c r="N51" s="84">
        <v>360</v>
      </c>
      <c r="O51" s="84">
        <v>387</v>
      </c>
      <c r="P51" s="84">
        <v>410</v>
      </c>
      <c r="Q51" s="84">
        <v>430</v>
      </c>
      <c r="R51" s="84">
        <v>435</v>
      </c>
      <c r="S51" s="84">
        <v>456</v>
      </c>
      <c r="T51" s="84">
        <v>460</v>
      </c>
      <c r="U51" s="84">
        <v>485</v>
      </c>
      <c r="V51" s="84"/>
      <c r="W51" s="82"/>
    </row>
    <row r="52" spans="1:23">
      <c r="A52" s="38"/>
      <c r="B52" s="38"/>
      <c r="C52" s="38"/>
    </row>
    <row r="53" spans="1:23">
      <c r="A53" s="38"/>
      <c r="B53" s="38"/>
      <c r="C53" s="38"/>
    </row>
    <row r="54" spans="1:23">
      <c r="A54" s="38"/>
      <c r="B54" s="38"/>
      <c r="C54" s="38"/>
    </row>
    <row r="55" spans="1:23">
      <c r="A55" s="38"/>
      <c r="B55" s="38"/>
      <c r="C55" s="38"/>
    </row>
    <row r="56" spans="1:23">
      <c r="A56" s="38"/>
      <c r="B56" s="38"/>
      <c r="C56" s="38"/>
    </row>
    <row r="57" spans="1:23">
      <c r="A57" s="38"/>
      <c r="B57" s="38"/>
      <c r="C57" s="38"/>
    </row>
    <row r="58" spans="1:23">
      <c r="A58" s="38"/>
      <c r="B58" s="38"/>
      <c r="C58" s="38"/>
    </row>
    <row r="59" spans="1:23">
      <c r="A59" s="38"/>
      <c r="B59" s="38"/>
      <c r="C59" s="38"/>
    </row>
    <row r="60" spans="1:23">
      <c r="A60" s="38"/>
      <c r="B60" s="38"/>
      <c r="C60" s="38"/>
    </row>
    <row r="61" spans="1:23">
      <c r="A61" s="38"/>
      <c r="B61" s="38"/>
      <c r="C61" s="38"/>
    </row>
    <row r="62" spans="1:23">
      <c r="A62" s="38"/>
      <c r="B62" s="38"/>
      <c r="C62" s="38"/>
    </row>
    <row r="63" spans="1:23">
      <c r="A63" s="38"/>
      <c r="B63" s="38"/>
      <c r="C63" s="38"/>
    </row>
    <row r="64" spans="1:23">
      <c r="A64" s="38"/>
      <c r="B64" s="38"/>
      <c r="C64" s="38"/>
    </row>
    <row r="65" spans="1:3">
      <c r="A65" s="38"/>
      <c r="B65" s="38"/>
      <c r="C65" s="38"/>
    </row>
    <row r="66" spans="1:3">
      <c r="A66" s="38"/>
      <c r="B66" s="38"/>
      <c r="C66" s="38"/>
    </row>
    <row r="67" spans="1:3">
      <c r="A67" s="38"/>
      <c r="B67" s="38"/>
      <c r="C67" s="38"/>
    </row>
    <row r="68" spans="1:3">
      <c r="A68" s="38"/>
      <c r="B68" s="38"/>
      <c r="C68" s="38"/>
    </row>
    <row r="69" spans="1:3">
      <c r="A69" s="38"/>
      <c r="B69" s="38"/>
      <c r="C69" s="38"/>
    </row>
    <row r="70" spans="1:3">
      <c r="A70" s="38"/>
      <c r="B70" s="38"/>
      <c r="C70" s="38"/>
    </row>
  </sheetData>
  <mergeCells count="8">
    <mergeCell ref="I50:J50"/>
    <mergeCell ref="I49:S49"/>
    <mergeCell ref="B1:E1"/>
    <mergeCell ref="C2:E2"/>
    <mergeCell ref="A2:B2"/>
    <mergeCell ref="K45:V45"/>
    <mergeCell ref="I2:J2"/>
    <mergeCell ref="I29:S29"/>
  </mergeCells>
  <pageMargins left="0.7" right="0.7" top="0.75" bottom="0.75" header="0.3" footer="0.3"/>
  <pageSetup paperSize="9" scale="2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topLeftCell="A37" workbookViewId="0">
      <selection activeCell="F78" sqref="F78"/>
    </sheetView>
  </sheetViews>
  <sheetFormatPr baseColWidth="10" defaultRowHeight="12.75"/>
  <cols>
    <col min="1" max="1" width="15" customWidth="1"/>
    <col min="2" max="2" width="17.28515625" customWidth="1"/>
    <col min="8" max="8" width="13.85546875" customWidth="1"/>
    <col min="9" max="9" width="9.5703125" customWidth="1"/>
    <col min="10" max="10" width="9.85546875" customWidth="1"/>
    <col min="16" max="16" width="11.5703125" bestFit="1" customWidth="1"/>
    <col min="17" max="17" width="12.140625" bestFit="1" customWidth="1"/>
    <col min="18" max="18" width="12.140625" customWidth="1"/>
    <col min="21" max="21" width="11.5703125" bestFit="1" customWidth="1"/>
    <col min="25" max="25" width="11.5703125" bestFit="1" customWidth="1"/>
  </cols>
  <sheetData>
    <row r="1" spans="1:10" ht="25.5">
      <c r="A1" s="80" t="s">
        <v>179</v>
      </c>
    </row>
    <row r="4" spans="1:10" ht="63.75">
      <c r="D4" s="106" t="s">
        <v>203</v>
      </c>
      <c r="E4" s="106" t="s">
        <v>202</v>
      </c>
      <c r="F4" s="106" t="s">
        <v>201</v>
      </c>
      <c r="G4" s="106" t="s">
        <v>200</v>
      </c>
      <c r="H4" s="106" t="s">
        <v>184</v>
      </c>
      <c r="J4" s="108"/>
    </row>
    <row r="5" spans="1:10" ht="22.5">
      <c r="A5" s="95"/>
      <c r="B5" s="96" t="str">
        <f>Inspire!A4</f>
        <v>Global Solar</v>
      </c>
      <c r="C5" s="96" t="str">
        <f>Inspire!B4</f>
        <v>SL USB PLUS 5V</v>
      </c>
      <c r="D5" s="97">
        <f>Inspire!F4</f>
        <v>304.76190476190476</v>
      </c>
      <c r="E5" s="103"/>
      <c r="F5" s="103"/>
      <c r="G5" s="103"/>
      <c r="H5" s="86">
        <f>rhéostat!O3</f>
        <v>592.36363636363637</v>
      </c>
      <c r="J5" s="107"/>
    </row>
    <row r="6" spans="1:10">
      <c r="A6" s="104" t="s">
        <v>182</v>
      </c>
      <c r="B6" s="96" t="str">
        <f>Inspire!A8</f>
        <v>Brunton</v>
      </c>
      <c r="C6" s="96" t="str">
        <f>Inspire!B8</f>
        <v>Solaris 4 USB</v>
      </c>
      <c r="D6" s="98">
        <f>Inspire!F8</f>
        <v>270.42253521126764</v>
      </c>
      <c r="E6" s="103"/>
      <c r="F6" s="103"/>
      <c r="G6" s="103"/>
      <c r="H6" s="86">
        <f>rhéostat!O20</f>
        <v>636.81818181818187</v>
      </c>
      <c r="J6" s="107"/>
    </row>
    <row r="7" spans="1:10">
      <c r="A7" s="95"/>
      <c r="B7" s="96" t="str">
        <f>Inspire!A11</f>
        <v>Powertec</v>
      </c>
      <c r="C7" s="96" t="str">
        <f>Inspire!B11</f>
        <v>PT3</v>
      </c>
      <c r="D7" s="98">
        <f>Inspire!F11</f>
        <v>355.55555555555554</v>
      </c>
      <c r="E7" s="103"/>
      <c r="F7" s="103"/>
      <c r="G7" s="103"/>
      <c r="H7" s="86">
        <f>rhéostat!O33</f>
        <v>555.5454545454545</v>
      </c>
      <c r="J7" s="107"/>
    </row>
    <row r="8" spans="1:10">
      <c r="A8" s="95"/>
      <c r="B8" s="96" t="str">
        <f>Inspire!A13</f>
        <v>Powertraveller</v>
      </c>
      <c r="C8" s="96" t="str">
        <f>Inspire!B13</f>
        <v>Extreme</v>
      </c>
      <c r="D8" s="98">
        <f>Inspire!F13</f>
        <v>408.51063829787239</v>
      </c>
      <c r="E8" s="103"/>
      <c r="F8" s="103"/>
      <c r="G8" s="103"/>
      <c r="H8" s="86">
        <f>rhéostat!O41</f>
        <v>558.63636363636363</v>
      </c>
      <c r="J8" s="107"/>
    </row>
    <row r="9" spans="1:10">
      <c r="A9" s="95"/>
      <c r="B9" s="96" t="str">
        <f>Inspire!A14</f>
        <v>Powertraveller</v>
      </c>
      <c r="C9" s="96" t="str">
        <f>Inspire!B14</f>
        <v>Explorer</v>
      </c>
      <c r="D9" s="98">
        <f>Inspire!F14</f>
        <v>1010.5263157894736</v>
      </c>
      <c r="E9" s="103"/>
      <c r="F9" s="103"/>
      <c r="G9" s="103"/>
      <c r="H9" s="86">
        <f>rhéostat!O45</f>
        <v>232.36363636363637</v>
      </c>
      <c r="J9" s="107"/>
    </row>
    <row r="10" spans="1:10">
      <c r="A10" s="95"/>
      <c r="B10" s="96" t="str">
        <f>Inspire!A16</f>
        <v>ILAND</v>
      </c>
      <c r="C10" s="96" t="str">
        <f>Inspire!B16</f>
        <v>Fly</v>
      </c>
      <c r="D10" s="98">
        <f>Inspire!F16</f>
        <v>362.2641509433962</v>
      </c>
      <c r="E10" s="103"/>
      <c r="F10" s="103"/>
      <c r="G10" s="103"/>
      <c r="H10" s="86">
        <f>rhéostat!O53</f>
        <v>620</v>
      </c>
      <c r="J10" s="107"/>
    </row>
    <row r="11" spans="1:10" ht="22.5">
      <c r="A11" s="95"/>
      <c r="B11" s="96" t="str">
        <f>Inspire!A17</f>
        <v>Goal0</v>
      </c>
      <c r="C11" s="96" t="str">
        <f>Inspire!B17</f>
        <v>Nomad 7
en 5 V</v>
      </c>
      <c r="D11" s="98">
        <f>Inspire!F17</f>
        <v>270.42253521126764</v>
      </c>
      <c r="E11" s="103"/>
      <c r="F11" s="103"/>
      <c r="G11" s="103"/>
      <c r="H11" s="86">
        <f>rhéostat!O58</f>
        <v>605.36363636363637</v>
      </c>
      <c r="J11" s="107"/>
    </row>
    <row r="12" spans="1:10" ht="22.5">
      <c r="A12" s="99"/>
      <c r="B12" s="100" t="str">
        <f>Inspire!A5</f>
        <v>Global Solar</v>
      </c>
      <c r="C12" s="100" t="str">
        <f>Inspire!B5</f>
        <v>Sunlinq 3 (6,5W)</v>
      </c>
      <c r="D12" s="101">
        <f>Inspire!F5</f>
        <v>480</v>
      </c>
      <c r="E12" s="102">
        <f>'6 piles AA'!F4</f>
        <v>434.48275862068971</v>
      </c>
      <c r="F12" s="102">
        <f>'Sustain-8piles AA'!F4</f>
        <v>741.17647058823525</v>
      </c>
      <c r="G12" s="121">
        <f>'Sustain-8piles AA'!E4</f>
        <v>2.1131000000000002</v>
      </c>
      <c r="H12" s="86">
        <f>rhéostat!O7</f>
        <v>463.90909090909093</v>
      </c>
      <c r="J12" s="107"/>
    </row>
    <row r="13" spans="1:10" ht="22.5">
      <c r="A13" s="105" t="s">
        <v>183</v>
      </c>
      <c r="B13" s="100" t="str">
        <f>Inspire!A6</f>
        <v>Global Solar</v>
      </c>
      <c r="C13" s="100" t="str">
        <f>Inspire!B6</f>
        <v>Sunlinq 4 12W</v>
      </c>
      <c r="D13" s="101">
        <f>Inspire!F6</f>
        <v>184.61538461538461</v>
      </c>
      <c r="E13" s="102">
        <f>'6 piles AA'!F5</f>
        <v>129.89690721649484</v>
      </c>
      <c r="F13" s="102">
        <f>'Sustain-8piles AA'!F5</f>
        <v>247.05882352941177</v>
      </c>
      <c r="G13" s="121">
        <f>'Sustain-8piles AA'!E5</f>
        <v>7.3440000000000003</v>
      </c>
      <c r="H13" s="86">
        <f>rhéostat!O11</f>
        <v>897.4545454545455</v>
      </c>
      <c r="J13" s="107"/>
    </row>
    <row r="14" spans="1:10">
      <c r="A14" s="99"/>
      <c r="B14" s="100" t="str">
        <f>Inspire!A7</f>
        <v>Global Solar</v>
      </c>
      <c r="C14" s="100" t="str">
        <f>Inspire!B7</f>
        <v>P3 30W 12V</v>
      </c>
      <c r="D14" s="101">
        <f>Inspire!F7</f>
        <v>89.719626168224295</v>
      </c>
      <c r="E14" s="102">
        <f>'6 piles AA'!F6</f>
        <v>62.376237623762378</v>
      </c>
      <c r="F14" s="102">
        <f>'Sustain-8piles AA'!F6</f>
        <v>88.732394366197184</v>
      </c>
      <c r="G14" s="121">
        <f>'Sustain-8piles AA'!E6</f>
        <v>26.127999999999997</v>
      </c>
      <c r="H14" s="86">
        <f>rhéostat!O15</f>
        <v>1718.090909090909</v>
      </c>
      <c r="J14" s="107"/>
    </row>
    <row r="15" spans="1:10" ht="22.5">
      <c r="A15" s="99"/>
      <c r="B15" s="100" t="str">
        <f>Inspire!A9</f>
        <v>Brunton</v>
      </c>
      <c r="C15" s="100" t="str">
        <f>Inspire!B9</f>
        <v>Solaris 12 - 12V</v>
      </c>
      <c r="D15" s="101">
        <f>Inspire!F9</f>
        <v>259.45945945945948</v>
      </c>
      <c r="E15" s="102">
        <f>'6 piles AA'!F7</f>
        <v>217.24137931034485</v>
      </c>
      <c r="F15" s="102">
        <f>'Sustain-8piles AA'!F7</f>
        <v>360</v>
      </c>
      <c r="G15" s="121">
        <f>'Sustain-8piles AA'!E7</f>
        <v>4.76</v>
      </c>
      <c r="H15" s="86">
        <f>rhéostat!O24</f>
        <v>768.5454545454545</v>
      </c>
      <c r="J15" s="107"/>
    </row>
    <row r="16" spans="1:10" ht="22.5">
      <c r="A16" s="99"/>
      <c r="B16" s="100" t="str">
        <f>Inspire!A10</f>
        <v>Brunton</v>
      </c>
      <c r="C16" s="100" t="str">
        <f>Inspire!B10</f>
        <v>Solaris 26 - 12V</v>
      </c>
      <c r="D16" s="101">
        <f>Inspire!F10</f>
        <v>96</v>
      </c>
      <c r="E16" s="102">
        <f>'6 piles AA'!F8</f>
        <v>65.284974093264253</v>
      </c>
      <c r="F16" s="102">
        <f>'Sustain-8piles AA'!F8</f>
        <v>96.92307692307692</v>
      </c>
      <c r="G16" s="121">
        <f>'Sustain-8piles AA'!E8</f>
        <v>23.400000000000002</v>
      </c>
      <c r="H16" s="86">
        <f>rhéostat!O28</f>
        <v>1603</v>
      </c>
      <c r="J16" s="107"/>
    </row>
    <row r="17" spans="1:10">
      <c r="A17" s="99"/>
      <c r="B17" s="100" t="str">
        <f>Inspire!A12</f>
        <v>Powertec</v>
      </c>
      <c r="C17" s="100" t="str">
        <f>Inspire!B12</f>
        <v>PT6</v>
      </c>
      <c r="D17" s="101">
        <f>Inspire!F12</f>
        <v>480</v>
      </c>
      <c r="E17" s="102">
        <f>'6 piles AA'!F9</f>
        <v>340.54054054054052</v>
      </c>
      <c r="F17" s="102">
        <f>'Sustain-8piles AA'!F9</f>
        <v>600</v>
      </c>
      <c r="G17" s="121">
        <f>'Sustain-8piles AA'!E9</f>
        <v>2.73</v>
      </c>
      <c r="H17" s="86">
        <f>rhéostat!O37</f>
        <v>419.27272727272725</v>
      </c>
      <c r="J17" s="107"/>
    </row>
    <row r="18" spans="1:10" ht="33.75">
      <c r="A18" s="99"/>
      <c r="B18" s="100" t="str">
        <f>Inspire!A15</f>
        <v>Powerfilm</v>
      </c>
      <c r="C18" s="100" t="str">
        <f>Inspire!B15</f>
        <v>Powerfilm
10 W - F15-600</v>
      </c>
      <c r="D18" s="101">
        <f>Inspire!F15</f>
        <v>220.68965517241381</v>
      </c>
      <c r="E18" s="102">
        <f>'6 piles AA'!F10</f>
        <v>148.23529411764707</v>
      </c>
      <c r="F18" s="102">
        <f>'Sustain-8piles AA'!F10</f>
        <v>196.875</v>
      </c>
      <c r="G18" s="121">
        <f>'Sustain-8piles AA'!E10</f>
        <v>9.8176000000000005</v>
      </c>
      <c r="H18" s="86">
        <f>rhéostat!O49</f>
        <v>826.36363636363637</v>
      </c>
      <c r="J18" s="107"/>
    </row>
    <row r="19" spans="1:10" ht="22.5">
      <c r="A19" s="99"/>
      <c r="B19" s="100" t="str">
        <f>Inspire!A18</f>
        <v>Goal0</v>
      </c>
      <c r="C19" s="100" t="str">
        <f>Inspire!B18</f>
        <v>Nomad 7
en 12 V</v>
      </c>
      <c r="D19" s="101">
        <f>Inspire!F18</f>
        <v>1280</v>
      </c>
      <c r="E19" s="102">
        <f>'6 piles AA'!F11</f>
        <v>969.23076923076917</v>
      </c>
      <c r="F19" s="102">
        <f>'Sustain-8piles AA'!F11</f>
        <v>1145.4545454545455</v>
      </c>
      <c r="G19" s="121">
        <f>'Sustain-8piles AA'!E11</f>
        <v>1.32</v>
      </c>
      <c r="H19" s="86">
        <f>rhéostat!O62</f>
        <v>416.63636363636363</v>
      </c>
      <c r="J19" s="107"/>
    </row>
    <row r="61" spans="1:17" ht="63.75">
      <c r="C61" s="127" t="s">
        <v>191</v>
      </c>
      <c r="D61" s="127" t="s">
        <v>187</v>
      </c>
      <c r="E61" s="127" t="s">
        <v>188</v>
      </c>
      <c r="F61" s="127" t="s">
        <v>195</v>
      </c>
      <c r="G61" s="128" t="s">
        <v>196</v>
      </c>
      <c r="H61" s="127" t="s">
        <v>199</v>
      </c>
      <c r="I61" s="128" t="s">
        <v>198</v>
      </c>
      <c r="J61" s="127" t="s">
        <v>197</v>
      </c>
      <c r="K61" s="128" t="s">
        <v>193</v>
      </c>
      <c r="L61" s="127" t="s">
        <v>204</v>
      </c>
      <c r="M61" s="127" t="s">
        <v>206</v>
      </c>
      <c r="N61" s="127" t="s">
        <v>209</v>
      </c>
      <c r="O61" s="127" t="s">
        <v>208</v>
      </c>
      <c r="P61" s="127" t="s">
        <v>207</v>
      </c>
      <c r="Q61" s="127" t="s">
        <v>214</v>
      </c>
    </row>
    <row r="62" spans="1:17">
      <c r="A62" s="96" t="s">
        <v>33</v>
      </c>
      <c r="B62" s="129" t="s">
        <v>157</v>
      </c>
      <c r="C62" s="130">
        <f>'Ciel voilé'!H4</f>
        <v>0.80158730158730163</v>
      </c>
      <c r="D62" s="130">
        <f>Inspire!L4</f>
        <v>0.11111111111111105</v>
      </c>
      <c r="E62" s="130">
        <f>Inspire!Q4</f>
        <v>0.38095238095238093</v>
      </c>
      <c r="F62" s="130">
        <f>(D62*2+E62+(1-C62))/4</f>
        <v>0.20039682539682535</v>
      </c>
      <c r="G62" s="131">
        <f t="shared" ref="G62:G76" si="0">10-3*(F62-$F$70)/($F$76-$F$70)</f>
        <v>12.844278943805019</v>
      </c>
      <c r="H62" s="132">
        <f>Inspire!C4</f>
        <v>0.63</v>
      </c>
      <c r="I62" s="133">
        <f t="shared" ref="I62:I76" si="1">15-10*(0.5-(H62-MIN(H$62:H$76))/(MAX(H$62:H$76)-MIN(H$62:H$76)))</f>
        <v>12.412060301507537</v>
      </c>
      <c r="J62" s="134">
        <f>rhéostat!O3</f>
        <v>592.36363636363637</v>
      </c>
      <c r="K62" s="133">
        <f t="shared" ref="K62:K76" si="2" xml:space="preserve"> 8+12*(J62-MIN(H$5:T$19))/(MAX(H$5:T$19)-MIN(H$5:T$19))</f>
        <v>10.90766689102368</v>
      </c>
      <c r="L62" s="135">
        <f>rhéostat!O5</f>
        <v>1.2765436363636362</v>
      </c>
      <c r="M62" s="135">
        <f>rhéostat!P5</f>
        <v>2.4500000000000002</v>
      </c>
      <c r="N62" s="136">
        <v>168</v>
      </c>
      <c r="O62" s="137">
        <f>M62/(N62/1000)</f>
        <v>14.583333333333334</v>
      </c>
      <c r="P62" s="137">
        <f>L62/(N62/1000)</f>
        <v>7.5984740259740242</v>
      </c>
      <c r="Q62" s="133">
        <f>(G62+I62+K62+P62+L62+M62)/6</f>
        <v>7.9148372997789842</v>
      </c>
    </row>
    <row r="63" spans="1:17">
      <c r="A63" s="100" t="s">
        <v>33</v>
      </c>
      <c r="B63" s="142" t="s">
        <v>137</v>
      </c>
      <c r="C63" s="143">
        <f>'Ciel voilé'!H5</f>
        <v>0.77380952380952384</v>
      </c>
      <c r="D63" s="143">
        <f>Inspire!L5</f>
        <v>0.15000000000000002</v>
      </c>
      <c r="E63" s="143">
        <f>Inspire!Q5</f>
        <v>0.45000000000000007</v>
      </c>
      <c r="F63" s="143">
        <f t="shared" ref="F63:F76" si="3">(D63*2+E63+(1-C63))/4</f>
        <v>0.24404761904761907</v>
      </c>
      <c r="G63" s="144">
        <f t="shared" si="0"/>
        <v>11.354773188896415</v>
      </c>
      <c r="H63" s="145">
        <f>Inspire!C5</f>
        <v>0.4</v>
      </c>
      <c r="I63" s="146">
        <f t="shared" si="1"/>
        <v>11.256281407035175</v>
      </c>
      <c r="J63" s="147">
        <f>rhéostat!O7</f>
        <v>463.90909090909093</v>
      </c>
      <c r="K63" s="146">
        <f t="shared" si="2"/>
        <v>9.8701584776356857</v>
      </c>
      <c r="L63" s="148">
        <f>rhéostat!O9</f>
        <v>1.582381</v>
      </c>
      <c r="M63" s="148">
        <f>rhéostat!P9</f>
        <v>3.1687500000000002</v>
      </c>
      <c r="N63" s="149">
        <v>210</v>
      </c>
      <c r="O63" s="150">
        <f t="shared" ref="O63:O76" si="4">M63/(N63/1000)</f>
        <v>15.089285714285715</v>
      </c>
      <c r="P63" s="150">
        <f t="shared" ref="P63:P76" si="5">L63/(N63/1000)</f>
        <v>7.5351476190476196</v>
      </c>
      <c r="Q63" s="146">
        <f t="shared" ref="Q63:Q76" si="6">(G63+I63+K63+P63+L63+M63)/6</f>
        <v>7.4612486154358164</v>
      </c>
    </row>
    <row r="64" spans="1:17">
      <c r="A64" s="100" t="s">
        <v>33</v>
      </c>
      <c r="B64" s="142" t="s">
        <v>138</v>
      </c>
      <c r="C64" s="143">
        <f>'Ciel voilé'!H6</f>
        <v>0.8018648018648018</v>
      </c>
      <c r="D64" s="143">
        <f>Inspire!L6</f>
        <v>0.17307692307692313</v>
      </c>
      <c r="E64" s="143">
        <f>Inspire!Q6</f>
        <v>0.5</v>
      </c>
      <c r="F64" s="143">
        <f t="shared" si="3"/>
        <v>0.26107226107226111</v>
      </c>
      <c r="G64" s="144">
        <f t="shared" si="0"/>
        <v>10.773837536870714</v>
      </c>
      <c r="H64" s="145">
        <f>Inspire!C6</f>
        <v>1.04</v>
      </c>
      <c r="I64" s="146">
        <f t="shared" si="1"/>
        <v>14.472361809045225</v>
      </c>
      <c r="J64" s="147">
        <f>rhéostat!O11</f>
        <v>897.4545454545455</v>
      </c>
      <c r="K64" s="146">
        <f t="shared" si="2"/>
        <v>13.371841155234659</v>
      </c>
      <c r="L64" s="148">
        <f>rhéostat!O13</f>
        <v>5.134503454545456</v>
      </c>
      <c r="M64" s="148">
        <f>rhéostat!P13</f>
        <v>10.333500000000001</v>
      </c>
      <c r="N64" s="149">
        <v>305</v>
      </c>
      <c r="O64" s="151">
        <f t="shared" si="4"/>
        <v>33.880327868852461</v>
      </c>
      <c r="P64" s="151">
        <f t="shared" si="5"/>
        <v>16.834437555886741</v>
      </c>
      <c r="Q64" s="146">
        <f t="shared" si="6"/>
        <v>11.820080251930465</v>
      </c>
    </row>
    <row r="65" spans="1:17">
      <c r="A65" s="100" t="s">
        <v>33</v>
      </c>
      <c r="B65" s="142" t="s">
        <v>40</v>
      </c>
      <c r="C65" s="143">
        <f>'Ciel voilé'!H7</f>
        <v>0.80208905992303459</v>
      </c>
      <c r="D65" s="143">
        <f>Inspire!L7</f>
        <v>0.16822429906542058</v>
      </c>
      <c r="E65" s="143">
        <f>Inspire!Q7</f>
        <v>0.45327102803738328</v>
      </c>
      <c r="F65" s="143">
        <f t="shared" si="3"/>
        <v>0.24690764156129746</v>
      </c>
      <c r="G65" s="144">
        <f t="shared" si="0"/>
        <v>11.25718000359554</v>
      </c>
      <c r="H65" s="152">
        <f>Inspire!C7</f>
        <v>2.14</v>
      </c>
      <c r="I65" s="146">
        <f t="shared" si="1"/>
        <v>20</v>
      </c>
      <c r="J65" s="153">
        <f>rhéostat!O15</f>
        <v>1718.090909090909</v>
      </c>
      <c r="K65" s="146">
        <f t="shared" si="2"/>
        <v>20</v>
      </c>
      <c r="L65" s="148">
        <f>rhéostat!O17</f>
        <v>15.067296636363636</v>
      </c>
      <c r="M65" s="148">
        <f>rhéostat!P17</f>
        <v>26.895999999999997</v>
      </c>
      <c r="N65" s="149">
        <v>896</v>
      </c>
      <c r="O65" s="151">
        <f t="shared" si="4"/>
        <v>30.017857142857139</v>
      </c>
      <c r="P65" s="151">
        <f t="shared" si="5"/>
        <v>16.816179281655845</v>
      </c>
      <c r="Q65" s="146">
        <f t="shared" si="6"/>
        <v>18.339442653602504</v>
      </c>
    </row>
    <row r="66" spans="1:17">
      <c r="A66" s="96" t="s">
        <v>7</v>
      </c>
      <c r="B66" s="138" t="s">
        <v>9</v>
      </c>
      <c r="C66" s="130">
        <f>'Ciel voilé'!H8</f>
        <v>0.823943661971831</v>
      </c>
      <c r="D66" s="130">
        <f>Inspire!L8</f>
        <v>1.4084507042253502E-2</v>
      </c>
      <c r="E66" s="130">
        <f>Inspire!Q8</f>
        <v>0.39436619718309862</v>
      </c>
      <c r="F66" s="139">
        <f t="shared" si="3"/>
        <v>0.14964788732394366</v>
      </c>
      <c r="G66" s="131">
        <f t="shared" si="0"/>
        <v>14.575996261931788</v>
      </c>
      <c r="H66" s="132">
        <f>Inspire!C8</f>
        <v>0.71</v>
      </c>
      <c r="I66" s="133">
        <f t="shared" si="1"/>
        <v>12.814070351758794</v>
      </c>
      <c r="J66" s="134">
        <f>rhéostat!O20</f>
        <v>636.81818181818187</v>
      </c>
      <c r="K66" s="133">
        <f t="shared" si="2"/>
        <v>11.266719696506151</v>
      </c>
      <c r="L66" s="135">
        <f>rhéostat!O22</f>
        <v>1.4439674545454544</v>
      </c>
      <c r="M66" s="135">
        <f>rhéostat!P22</f>
        <v>3.5785800000000005</v>
      </c>
      <c r="N66" s="136">
        <v>185</v>
      </c>
      <c r="O66" s="137">
        <f t="shared" si="4"/>
        <v>19.34367567567568</v>
      </c>
      <c r="P66" s="137">
        <f t="shared" si="5"/>
        <v>7.8052294840294829</v>
      </c>
      <c r="Q66" s="133">
        <f t="shared" si="6"/>
        <v>8.580760541461947</v>
      </c>
    </row>
    <row r="67" spans="1:17">
      <c r="A67" s="100" t="s">
        <v>7</v>
      </c>
      <c r="B67" s="142" t="s">
        <v>116</v>
      </c>
      <c r="C67" s="143">
        <f>'Ciel voilé'!H9</f>
        <v>0.70270270270270263</v>
      </c>
      <c r="D67" s="143">
        <f>Inspire!L9</f>
        <v>9.4594594594594517E-2</v>
      </c>
      <c r="E67" s="143">
        <f>Inspire!Q9</f>
        <v>0.35135135135135132</v>
      </c>
      <c r="F67" s="143">
        <f t="shared" si="3"/>
        <v>0.20945945945945943</v>
      </c>
      <c r="G67" s="144">
        <f t="shared" si="0"/>
        <v>12.535032662994755</v>
      </c>
      <c r="H67" s="145">
        <f>Inspire!C9</f>
        <v>0.74</v>
      </c>
      <c r="I67" s="146">
        <f t="shared" si="1"/>
        <v>12.964824120603016</v>
      </c>
      <c r="J67" s="147">
        <f>rhéostat!O24</f>
        <v>768.5454545454545</v>
      </c>
      <c r="K67" s="146">
        <f t="shared" si="2"/>
        <v>12.330661445267086</v>
      </c>
      <c r="L67" s="148">
        <f>rhéostat!O26</f>
        <v>3.566059727272727</v>
      </c>
      <c r="M67" s="148">
        <f>rhéostat!P26</f>
        <v>6.1562699999999992</v>
      </c>
      <c r="N67" s="149">
        <v>312</v>
      </c>
      <c r="O67" s="150">
        <f t="shared" si="4"/>
        <v>19.731634615384614</v>
      </c>
      <c r="P67" s="150">
        <f t="shared" si="5"/>
        <v>11.429678613053612</v>
      </c>
      <c r="Q67" s="146">
        <f t="shared" si="6"/>
        <v>9.8304210948651995</v>
      </c>
    </row>
    <row r="68" spans="1:17">
      <c r="A68" s="100" t="s">
        <v>7</v>
      </c>
      <c r="B68" s="142" t="s">
        <v>117</v>
      </c>
      <c r="C68" s="143">
        <f>'Ciel voilé'!H10</f>
        <v>0.80318181818181822</v>
      </c>
      <c r="D68" s="143">
        <f>Inspire!L10</f>
        <v>0.19999999999999996</v>
      </c>
      <c r="E68" s="143">
        <f>Inspire!Q10</f>
        <v>0.5</v>
      </c>
      <c r="F68" s="143">
        <f t="shared" si="3"/>
        <v>0.27420454545454542</v>
      </c>
      <c r="G68" s="144">
        <f t="shared" si="0"/>
        <v>10.325721671693239</v>
      </c>
      <c r="H68" s="145">
        <f>Inspire!C10</f>
        <v>2</v>
      </c>
      <c r="I68" s="146">
        <f t="shared" si="1"/>
        <v>19.2964824120603</v>
      </c>
      <c r="J68" s="147">
        <f>rhéostat!O28</f>
        <v>1603</v>
      </c>
      <c r="K68" s="146">
        <f t="shared" si="2"/>
        <v>19.070427706051518</v>
      </c>
      <c r="L68" s="148">
        <f>rhéostat!O30</f>
        <v>13.105562645454542</v>
      </c>
      <c r="M68" s="148">
        <f>rhéostat!P30</f>
        <v>24.335999999999999</v>
      </c>
      <c r="N68" s="149">
        <v>612</v>
      </c>
      <c r="O68" s="151">
        <f t="shared" si="4"/>
        <v>39.764705882352942</v>
      </c>
      <c r="P68" s="151">
        <f t="shared" si="5"/>
        <v>21.414318048128337</v>
      </c>
      <c r="Q68" s="146">
        <f t="shared" si="6"/>
        <v>17.924752080564655</v>
      </c>
    </row>
    <row r="69" spans="1:17">
      <c r="A69" s="96" t="s">
        <v>14</v>
      </c>
      <c r="B69" s="138" t="s">
        <v>158</v>
      </c>
      <c r="C69" s="130">
        <f>'Ciel voilé'!H11</f>
        <v>0.82570806100217864</v>
      </c>
      <c r="D69" s="130">
        <f>Inspire!L11</f>
        <v>0.16666666666666674</v>
      </c>
      <c r="E69" s="130">
        <f>Inspire!Q11</f>
        <v>0.48148148148148151</v>
      </c>
      <c r="F69" s="130">
        <f t="shared" si="3"/>
        <v>0.24727668845315909</v>
      </c>
      <c r="G69" s="131">
        <f t="shared" si="0"/>
        <v>11.24458693429979</v>
      </c>
      <c r="H69" s="132">
        <f>Inspire!C11</f>
        <v>0.54</v>
      </c>
      <c r="I69" s="133">
        <f t="shared" si="1"/>
        <v>11.959798994974875</v>
      </c>
      <c r="J69" s="134">
        <f>rhéostat!O33</f>
        <v>555.5454545454545</v>
      </c>
      <c r="K69" s="133">
        <f t="shared" si="2"/>
        <v>10.610291868078075</v>
      </c>
      <c r="L69" s="135">
        <f>rhéostat!O35</f>
        <v>1.0029092727272728</v>
      </c>
      <c r="M69" s="135">
        <f>rhéostat!P35</f>
        <v>2.2090000000000001</v>
      </c>
      <c r="N69" s="136">
        <v>146</v>
      </c>
      <c r="O69" s="137">
        <f t="shared" si="4"/>
        <v>15.130136986301371</v>
      </c>
      <c r="P69" s="137">
        <f t="shared" si="5"/>
        <v>6.8692415940224167</v>
      </c>
      <c r="Q69" s="133">
        <f t="shared" si="6"/>
        <v>7.3159714440170731</v>
      </c>
    </row>
    <row r="70" spans="1:17">
      <c r="A70" s="100" t="s">
        <v>14</v>
      </c>
      <c r="B70" s="142" t="s">
        <v>16</v>
      </c>
      <c r="C70" s="143">
        <f>'Ciel voilé'!H12</f>
        <v>0.81499999999999995</v>
      </c>
      <c r="D70" s="143">
        <f>Inspire!L12</f>
        <v>0.17500000000000004</v>
      </c>
      <c r="E70" s="143">
        <f>Inspire!Q12</f>
        <v>0.60000000000000009</v>
      </c>
      <c r="F70" s="143">
        <f t="shared" si="3"/>
        <v>0.28375000000000006</v>
      </c>
      <c r="G70" s="144">
        <f t="shared" si="0"/>
        <v>10</v>
      </c>
      <c r="H70" s="145">
        <f>Inspire!C12</f>
        <v>0.4</v>
      </c>
      <c r="I70" s="146">
        <f t="shared" si="1"/>
        <v>11.256281407035175</v>
      </c>
      <c r="J70" s="147">
        <f>rhéostat!O37</f>
        <v>419.27272727272725</v>
      </c>
      <c r="K70" s="146">
        <f t="shared" si="2"/>
        <v>9.5096371535213855</v>
      </c>
      <c r="L70" s="148">
        <f>rhéostat!O39</f>
        <v>1.5742378181818177</v>
      </c>
      <c r="M70" s="148">
        <f>rhéostat!P39</f>
        <v>3.7807499999999998</v>
      </c>
      <c r="N70" s="149">
        <v>200</v>
      </c>
      <c r="O70" s="150">
        <f t="shared" si="4"/>
        <v>18.903749999999999</v>
      </c>
      <c r="P70" s="150">
        <f t="shared" si="5"/>
        <v>7.8711890909090885</v>
      </c>
      <c r="Q70" s="146">
        <f t="shared" si="6"/>
        <v>7.3320159116079111</v>
      </c>
    </row>
    <row r="71" spans="1:17">
      <c r="A71" s="96" t="s">
        <v>19</v>
      </c>
      <c r="B71" s="138" t="s">
        <v>159</v>
      </c>
      <c r="C71" s="130">
        <f>'Ciel voilé'!H13</f>
        <v>0.82478097622027535</v>
      </c>
      <c r="D71" s="130">
        <f>Inspire!L13</f>
        <v>0.10638297872340419</v>
      </c>
      <c r="E71" s="130">
        <f>Inspire!Q13</f>
        <v>0.38297872340425532</v>
      </c>
      <c r="F71" s="130">
        <f t="shared" si="3"/>
        <v>0.19274092615769708</v>
      </c>
      <c r="G71" s="131">
        <f t="shared" si="0"/>
        <v>13.105522898884278</v>
      </c>
      <c r="H71" s="132">
        <f>Inspire!C13</f>
        <v>0.47</v>
      </c>
      <c r="I71" s="133">
        <f t="shared" si="1"/>
        <v>11.608040201005025</v>
      </c>
      <c r="J71" s="134">
        <f>rhéostat!O41</f>
        <v>558.63636363636363</v>
      </c>
      <c r="K71" s="133">
        <f t="shared" si="2"/>
        <v>10.63525668481919</v>
      </c>
      <c r="L71" s="135">
        <f>rhéostat!O43</f>
        <v>1.1513073636363635</v>
      </c>
      <c r="M71" s="135">
        <f>rhéostat!P43</f>
        <v>2.0801249999999998</v>
      </c>
      <c r="N71" s="136">
        <v>202</v>
      </c>
      <c r="O71" s="137">
        <f t="shared" si="4"/>
        <v>10.297648514851483</v>
      </c>
      <c r="P71" s="137">
        <f t="shared" si="5"/>
        <v>5.6995414041404135</v>
      </c>
      <c r="Q71" s="133">
        <f t="shared" si="6"/>
        <v>7.3799655920808789</v>
      </c>
    </row>
    <row r="72" spans="1:17">
      <c r="A72" s="96" t="s">
        <v>19</v>
      </c>
      <c r="B72" s="138" t="s">
        <v>160</v>
      </c>
      <c r="C72" s="130">
        <f>'Ciel voilé'!H14</f>
        <v>0.78947368421052633</v>
      </c>
      <c r="D72" s="130">
        <f>Inspire!L14</f>
        <v>0.15789473684210531</v>
      </c>
      <c r="E72" s="130">
        <f>Inspire!Q14</f>
        <v>0.26315789473684204</v>
      </c>
      <c r="F72" s="130">
        <f t="shared" si="3"/>
        <v>0.19736842105263158</v>
      </c>
      <c r="G72" s="131">
        <f t="shared" si="0"/>
        <v>12.947617859815422</v>
      </c>
      <c r="H72" s="132">
        <f>Inspire!C14</f>
        <v>0.19</v>
      </c>
      <c r="I72" s="133">
        <f t="shared" si="1"/>
        <v>10.201005025125628</v>
      </c>
      <c r="J72" s="140">
        <f>rhéostat!O45</f>
        <v>232.36363636363637</v>
      </c>
      <c r="K72" s="133">
        <f t="shared" si="2"/>
        <v>8</v>
      </c>
      <c r="L72" s="135">
        <f>rhéostat!O47</f>
        <v>0.47747818181818197</v>
      </c>
      <c r="M72" s="135">
        <f>rhéostat!P47</f>
        <v>1.0609000000000002</v>
      </c>
      <c r="N72" s="136">
        <v>85</v>
      </c>
      <c r="O72" s="137">
        <f t="shared" si="4"/>
        <v>12.481176470588236</v>
      </c>
      <c r="P72" s="137">
        <f t="shared" si="5"/>
        <v>5.6173903743315519</v>
      </c>
      <c r="Q72" s="133">
        <f t="shared" si="6"/>
        <v>6.3840652401817977</v>
      </c>
    </row>
    <row r="73" spans="1:17" ht="22.5">
      <c r="A73" s="100" t="s">
        <v>26</v>
      </c>
      <c r="B73" s="142" t="s">
        <v>141</v>
      </c>
      <c r="C73" s="143">
        <f>'Ciel voilé'!H15</f>
        <v>0.81061850027367266</v>
      </c>
      <c r="D73" s="143">
        <f>Inspire!L15</f>
        <v>0.19540229885057481</v>
      </c>
      <c r="E73" s="143">
        <f>Inspire!Q15</f>
        <v>0.51724137931034486</v>
      </c>
      <c r="F73" s="143">
        <f t="shared" si="3"/>
        <v>0.27435686918445545</v>
      </c>
      <c r="G73" s="144">
        <f t="shared" si="0"/>
        <v>10.320523895127589</v>
      </c>
      <c r="H73" s="145">
        <f>Inspire!C15</f>
        <v>0.87</v>
      </c>
      <c r="I73" s="146">
        <f t="shared" si="1"/>
        <v>13.618090452261306</v>
      </c>
      <c r="J73" s="147">
        <f>rhéostat!O49</f>
        <v>826.36363636363637</v>
      </c>
      <c r="K73" s="146">
        <f t="shared" si="2"/>
        <v>12.797650370189071</v>
      </c>
      <c r="L73" s="148">
        <f>rhéostat!O51</f>
        <v>5.1956231818181813</v>
      </c>
      <c r="M73" s="148">
        <f>rhéostat!P51</f>
        <v>10.716479999999999</v>
      </c>
      <c r="N73" s="149">
        <v>336</v>
      </c>
      <c r="O73" s="151">
        <f t="shared" si="4"/>
        <v>31.894285714285708</v>
      </c>
      <c r="P73" s="151">
        <f t="shared" si="5"/>
        <v>15.463164231601729</v>
      </c>
      <c r="Q73" s="146">
        <f t="shared" si="6"/>
        <v>11.351922021832982</v>
      </c>
    </row>
    <row r="74" spans="1:17">
      <c r="A74" s="96" t="s">
        <v>123</v>
      </c>
      <c r="B74" s="138" t="s">
        <v>28</v>
      </c>
      <c r="C74" s="130">
        <f>'Ciel voilé'!H16</f>
        <v>0.82241953385127631</v>
      </c>
      <c r="D74" s="130">
        <f>Inspire!L16</f>
        <v>0.15094339622641506</v>
      </c>
      <c r="E74" s="130">
        <f>Inspire!Q16</f>
        <v>0.49056603773584906</v>
      </c>
      <c r="F74" s="130">
        <f t="shared" si="3"/>
        <v>0.24250832408435072</v>
      </c>
      <c r="G74" s="131">
        <f t="shared" si="0"/>
        <v>11.40729889380415</v>
      </c>
      <c r="H74" s="132">
        <f>Inspire!C16</f>
        <v>0.53</v>
      </c>
      <c r="I74" s="133">
        <f t="shared" si="1"/>
        <v>11.909547738693467</v>
      </c>
      <c r="J74" s="134">
        <f>rhéostat!O53</f>
        <v>620</v>
      </c>
      <c r="K74" s="133">
        <f t="shared" si="2"/>
        <v>11.130881723061862</v>
      </c>
      <c r="L74" s="135">
        <f>rhéostat!O55</f>
        <v>1.0863620454545455</v>
      </c>
      <c r="M74" s="135">
        <f>rhéostat!P55</f>
        <v>2.1622499999999998</v>
      </c>
      <c r="N74" s="136">
        <v>148</v>
      </c>
      <c r="O74" s="137">
        <f t="shared" si="4"/>
        <v>14.609797297297296</v>
      </c>
      <c r="P74" s="137">
        <f t="shared" si="5"/>
        <v>7.3402840909090914</v>
      </c>
      <c r="Q74" s="133">
        <f t="shared" si="6"/>
        <v>7.5061040819871856</v>
      </c>
    </row>
    <row r="75" spans="1:17">
      <c r="A75" s="96" t="s">
        <v>30</v>
      </c>
      <c r="B75" s="138" t="s">
        <v>170</v>
      </c>
      <c r="C75" s="130">
        <f>'Ciel voilé'!H17</f>
        <v>0.85915492957746475</v>
      </c>
      <c r="D75" s="130">
        <f>Inspire!L17</f>
        <v>2.8169014084507116E-2</v>
      </c>
      <c r="E75" s="130">
        <f>Inspire!Q17</f>
        <v>0.323943661971831</v>
      </c>
      <c r="F75" s="139">
        <f t="shared" si="3"/>
        <v>0.13028169014084512</v>
      </c>
      <c r="G75" s="131">
        <f t="shared" si="0"/>
        <v>15.236833322208138</v>
      </c>
      <c r="H75" s="132">
        <f>Inspire!C17</f>
        <v>0.71</v>
      </c>
      <c r="I75" s="133">
        <f t="shared" si="1"/>
        <v>12.814070351758794</v>
      </c>
      <c r="J75" s="134">
        <f>rhéostat!O58</f>
        <v>605.36363636363637</v>
      </c>
      <c r="K75" s="133">
        <f t="shared" si="2"/>
        <v>11.012665973199535</v>
      </c>
      <c r="L75" s="135">
        <f>rhéostat!O60</f>
        <v>1.3753807272727272</v>
      </c>
      <c r="M75" s="135">
        <f>rhéostat!P60</f>
        <v>3.4861249999999999</v>
      </c>
      <c r="N75" s="136">
        <v>424</v>
      </c>
      <c r="O75" s="141">
        <f t="shared" si="4"/>
        <v>8.2219929245283012</v>
      </c>
      <c r="P75" s="141">
        <f t="shared" si="5"/>
        <v>3.2438224699828471</v>
      </c>
      <c r="Q75" s="133">
        <f t="shared" si="6"/>
        <v>7.8614829740703405</v>
      </c>
    </row>
    <row r="76" spans="1:17">
      <c r="A76" s="100" t="s">
        <v>30</v>
      </c>
      <c r="B76" s="142" t="s">
        <v>192</v>
      </c>
      <c r="C76" s="143">
        <f>'Ciel voilé'!H18</f>
        <v>0.71333333333333337</v>
      </c>
      <c r="D76" s="143">
        <f>Inspire!L18</f>
        <v>0.33333333333333326</v>
      </c>
      <c r="E76" s="143">
        <f>Inspire!Q18</f>
        <v>0.53333333333333321</v>
      </c>
      <c r="F76" s="154">
        <f t="shared" si="3"/>
        <v>0.37166666666666659</v>
      </c>
      <c r="G76" s="144">
        <f t="shared" si="0"/>
        <v>7</v>
      </c>
      <c r="H76" s="155">
        <f>Inspire!C18</f>
        <v>0.15</v>
      </c>
      <c r="I76" s="146">
        <f t="shared" si="1"/>
        <v>10</v>
      </c>
      <c r="J76" s="147">
        <f>rhéostat!O62</f>
        <v>416.63636363636363</v>
      </c>
      <c r="K76" s="146">
        <f t="shared" si="2"/>
        <v>9.4883436333598485</v>
      </c>
      <c r="L76" s="148">
        <f>rhéostat!O64</f>
        <v>0.54678045454545454</v>
      </c>
      <c r="M76" s="148">
        <f>rhéostat!P64</f>
        <v>0.97200000000000009</v>
      </c>
      <c r="N76" s="149">
        <v>424</v>
      </c>
      <c r="O76" s="156">
        <f t="shared" si="4"/>
        <v>2.2924528301886795</v>
      </c>
      <c r="P76" s="156">
        <f t="shared" si="5"/>
        <v>1.2895765437392797</v>
      </c>
      <c r="Q76" s="159">
        <f t="shared" si="6"/>
        <v>4.8827834386074302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7:N10"/>
  <sheetViews>
    <sheetView topLeftCell="A7" workbookViewId="0">
      <selection activeCell="H40" sqref="H40"/>
    </sheetView>
  </sheetViews>
  <sheetFormatPr baseColWidth="10" defaultRowHeight="12.75"/>
  <cols>
    <col min="1" max="1" width="15.7109375" customWidth="1"/>
  </cols>
  <sheetData>
    <row r="7" spans="1:14">
      <c r="C7" t="s">
        <v>219</v>
      </c>
      <c r="D7" s="160">
        <v>30</v>
      </c>
      <c r="E7" s="160">
        <v>25</v>
      </c>
      <c r="F7" s="160">
        <v>20</v>
      </c>
      <c r="G7" s="160">
        <v>15</v>
      </c>
      <c r="H7" s="160">
        <v>10</v>
      </c>
      <c r="I7" s="160">
        <v>5</v>
      </c>
      <c r="J7" s="160">
        <v>3</v>
      </c>
      <c r="K7" s="160">
        <v>2</v>
      </c>
      <c r="L7" s="160">
        <v>1</v>
      </c>
      <c r="M7" s="160">
        <v>0.5</v>
      </c>
      <c r="N7" s="160">
        <v>0.1</v>
      </c>
    </row>
    <row r="8" spans="1:14" ht="38.25">
      <c r="A8" s="163" t="s">
        <v>221</v>
      </c>
      <c r="D8" s="161">
        <f>rhéostat!D67/1000</f>
        <v>0.4</v>
      </c>
      <c r="E8" s="161">
        <f>rhéostat!E67/1000</f>
        <v>0.48</v>
      </c>
      <c r="F8" s="161">
        <f>rhéostat!F67/1000</f>
        <v>0.6</v>
      </c>
      <c r="G8" s="161">
        <f>rhéostat!G67/1000</f>
        <v>0.8</v>
      </c>
      <c r="H8" s="161">
        <f>rhéostat!H67/1000</f>
        <v>1.2</v>
      </c>
      <c r="I8" s="161">
        <f>rhéostat!I67/1000</f>
        <v>2.4</v>
      </c>
      <c r="J8" s="161">
        <f>rhéostat!J67/1000</f>
        <v>4</v>
      </c>
      <c r="K8" s="161">
        <f>rhéostat!K67/1000</f>
        <v>6</v>
      </c>
      <c r="L8" s="161">
        <f>rhéostat!L67/1000</f>
        <v>12</v>
      </c>
      <c r="M8" s="161">
        <f>rhéostat!M67/1000</f>
        <v>24</v>
      </c>
      <c r="N8" s="161">
        <f>rhéostat!N67/1000</f>
        <v>120</v>
      </c>
    </row>
    <row r="9" spans="1:14" ht="38.25">
      <c r="A9" s="163" t="s">
        <v>222</v>
      </c>
      <c r="D9" s="162">
        <v>1.5</v>
      </c>
      <c r="E9" s="162">
        <v>1.5</v>
      </c>
      <c r="F9" s="162">
        <v>1.5</v>
      </c>
      <c r="G9" s="162">
        <v>1.5</v>
      </c>
      <c r="H9" s="162">
        <v>1.5</v>
      </c>
      <c r="I9" s="162">
        <v>1.5</v>
      </c>
      <c r="J9" s="162">
        <v>1.5</v>
      </c>
      <c r="K9" s="162">
        <v>1.5</v>
      </c>
      <c r="L9" s="162">
        <v>1.5</v>
      </c>
      <c r="M9" s="162">
        <v>1.5</v>
      </c>
      <c r="N9" s="162">
        <v>1.5</v>
      </c>
    </row>
    <row r="10" spans="1:14" ht="25.5">
      <c r="A10" s="163" t="s">
        <v>220</v>
      </c>
      <c r="D10" s="162">
        <f>rhéostat!D28/1000</f>
        <v>0.7</v>
      </c>
      <c r="E10" s="162">
        <f>rhéostat!E28/1000</f>
        <v>0.81399999999999995</v>
      </c>
      <c r="F10" s="162">
        <f>rhéostat!F28/1000</f>
        <v>0.98</v>
      </c>
      <c r="G10" s="162">
        <f>rhéostat!G28/1000</f>
        <v>1.2150000000000001</v>
      </c>
      <c r="H10" s="162">
        <f>rhéostat!H28/1000</f>
        <v>1.56</v>
      </c>
      <c r="I10" s="162">
        <f>rhéostat!I28/1000</f>
        <v>1.954</v>
      </c>
      <c r="J10" s="162">
        <f>rhéostat!J28/1000</f>
        <v>2.0430000000000001</v>
      </c>
      <c r="K10" s="162">
        <f>rhéostat!K28/1000</f>
        <v>2.0710000000000002</v>
      </c>
      <c r="L10" s="162">
        <f>rhéostat!L28/1000</f>
        <v>2.0910000000000002</v>
      </c>
      <c r="M10" s="162">
        <f>rhéostat!M28/1000</f>
        <v>2.0990000000000002</v>
      </c>
      <c r="N10" s="162">
        <f>rhéostat!N28/1000</f>
        <v>2.1059999999999999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Données</vt:lpstr>
      <vt:lpstr>rhéostat</vt:lpstr>
      <vt:lpstr>6 piles AA</vt:lpstr>
      <vt:lpstr>Inspire</vt:lpstr>
      <vt:lpstr>Sustain-8piles AA</vt:lpstr>
      <vt:lpstr>Ciel voilé</vt:lpstr>
      <vt:lpstr>NotePuissance</vt:lpstr>
      <vt:lpstr>Autres schémas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</dc:creator>
  <cp:lastModifiedBy>Olivier</cp:lastModifiedBy>
  <cp:lastPrinted>2013-04-26T17:52:17Z</cp:lastPrinted>
  <dcterms:created xsi:type="dcterms:W3CDTF">2013-04-09T11:16:32Z</dcterms:created>
  <dcterms:modified xsi:type="dcterms:W3CDTF">2013-06-07T21:28:04Z</dcterms:modified>
</cp:coreProperties>
</file>